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 defaultThemeVersion="124226"/>
  <bookViews>
    <workbookView xWindow="-15" yWindow="5820" windowWidth="15480" windowHeight="2505" tabRatio="868"/>
  </bookViews>
  <sheets>
    <sheet name="Preiswürdigkeit FUMI" sheetId="4" r:id="rId1"/>
  </sheets>
  <definedNames>
    <definedName name="_xlnm.Print_Area" localSheetId="0">'Preiswürdigkeit FUMI'!$A$1:$O$164</definedName>
    <definedName name="_xlnm.Print_Titles" localSheetId="0">'Preiswürdigkeit FUMI'!$14:$16</definedName>
    <definedName name="Futtermittel" localSheetId="0">'Preiswürdigkeit FUMI'!$B$19:$B$134</definedName>
    <definedName name="Futtermittel">'Preiswürdigkeit FUMI'!$B$19:$B$159</definedName>
    <definedName name="Sojaschrot_43__RP" localSheetId="0">'Preiswürdigkeit FUMI'!$B$18</definedName>
    <definedName name="Weizen__11__RP" localSheetId="0">'Preiswürdigkeit FUMI'!$B$17</definedName>
    <definedName name="Z_459F3284_99E1_4A46_80B6_CF44B0CB392E_.wvu.PrintArea" localSheetId="0" hidden="1">'Preiswürdigkeit FUMI'!$B$3:$N$76</definedName>
    <definedName name="Z_459F3284_99E1_4A46_80B6_CF44B0CB392E_.wvu.PrintTitles" localSheetId="0" hidden="1">'Preiswürdigkeit FUMI'!$14:$16</definedName>
    <definedName name="Z_459F3284_99E1_4A46_80B6_CF44B0CB392E_.wvu.Rows" localSheetId="0" hidden="1">'Preiswürdigkeit FUMI'!$41:$42,'Preiswürdigkeit FUMI'!$44:$44,'Preiswürdigkeit FUMI'!$50:$50</definedName>
  </definedNames>
  <calcPr calcId="125725"/>
  <customWorkbookViews>
    <customWorkbookView name="hollmichel - Persönliche Ansicht" guid="{459F3284-99E1-4A46-80B6-CF44B0CB392E}" mergeInterval="0" personalView="1" maximized="1" xWindow="1" yWindow="1" windowWidth="1280" windowHeight="764" tabRatio="868" activeSheetId="11"/>
  </customWorkbookViews>
</workbook>
</file>

<file path=xl/calcChain.xml><?xml version="1.0" encoding="utf-8"?>
<calcChain xmlns="http://schemas.openxmlformats.org/spreadsheetml/2006/main">
  <c r="H72" i="4"/>
  <c r="L72"/>
  <c r="C18"/>
  <c r="D18"/>
  <c r="E18"/>
  <c r="F18"/>
  <c r="G18"/>
  <c r="H18"/>
  <c r="I18"/>
  <c r="J18"/>
  <c r="K18"/>
  <c r="L18"/>
  <c r="L17"/>
  <c r="K17"/>
  <c r="J17"/>
  <c r="I17"/>
  <c r="H17"/>
  <c r="G17"/>
  <c r="F17"/>
  <c r="E17"/>
  <c r="D17"/>
  <c r="C17"/>
  <c r="N31" l="1"/>
  <c r="N34"/>
  <c r="N38"/>
  <c r="N42"/>
  <c r="N46"/>
  <c r="N50"/>
  <c r="N54"/>
  <c r="N58"/>
  <c r="N62"/>
  <c r="N66"/>
  <c r="N70"/>
  <c r="N82"/>
  <c r="N86"/>
  <c r="N90"/>
  <c r="N98"/>
  <c r="N110"/>
  <c r="N118"/>
  <c r="N130"/>
  <c r="N141"/>
  <c r="N149"/>
  <c r="N157"/>
  <c r="N101"/>
  <c r="N109"/>
  <c r="N117"/>
  <c r="N125"/>
  <c r="N133"/>
  <c r="N144"/>
  <c r="N156"/>
  <c r="N29"/>
  <c r="N36"/>
  <c r="N40"/>
  <c r="N48"/>
  <c r="N60"/>
  <c r="N68"/>
  <c r="N76"/>
  <c r="N84"/>
  <c r="N88"/>
  <c r="N96"/>
  <c r="N104"/>
  <c r="N112"/>
  <c r="N120"/>
  <c r="N128"/>
  <c r="N139"/>
  <c r="N147"/>
  <c r="N155"/>
  <c r="N28"/>
  <c r="N32"/>
  <c r="N35"/>
  <c r="N39"/>
  <c r="N43"/>
  <c r="N47"/>
  <c r="N51"/>
  <c r="N55"/>
  <c r="N59"/>
  <c r="N63"/>
  <c r="N67"/>
  <c r="N71"/>
  <c r="N83"/>
  <c r="N87"/>
  <c r="N91"/>
  <c r="N95"/>
  <c r="N99"/>
  <c r="N103"/>
  <c r="N107"/>
  <c r="N111"/>
  <c r="N115"/>
  <c r="N119"/>
  <c r="N123"/>
  <c r="N127"/>
  <c r="N131"/>
  <c r="N138"/>
  <c r="N142"/>
  <c r="N146"/>
  <c r="N150"/>
  <c r="N154"/>
  <c r="N158"/>
  <c r="N94"/>
  <c r="N102"/>
  <c r="N106"/>
  <c r="N114"/>
  <c r="N122"/>
  <c r="N126"/>
  <c r="N134"/>
  <c r="N145"/>
  <c r="N153"/>
  <c r="N27"/>
  <c r="N30"/>
  <c r="N37"/>
  <c r="N41"/>
  <c r="N45"/>
  <c r="N49"/>
  <c r="N53"/>
  <c r="N57"/>
  <c r="N61"/>
  <c r="N65"/>
  <c r="N69"/>
  <c r="N81"/>
  <c r="N85"/>
  <c r="N89"/>
  <c r="N93"/>
  <c r="N97"/>
  <c r="N105"/>
  <c r="N113"/>
  <c r="N121"/>
  <c r="N129"/>
  <c r="N140"/>
  <c r="N148"/>
  <c r="N152"/>
  <c r="N160"/>
  <c r="N33"/>
  <c r="N44"/>
  <c r="N52"/>
  <c r="N56"/>
  <c r="N64"/>
  <c r="N72"/>
  <c r="N80"/>
  <c r="N92"/>
  <c r="N100"/>
  <c r="N108"/>
  <c r="N116"/>
  <c r="N124"/>
  <c r="N132"/>
  <c r="N143"/>
  <c r="N151"/>
  <c r="N159"/>
  <c r="N26"/>
  <c r="N25"/>
  <c r="N24"/>
  <c r="N23"/>
  <c r="N22"/>
</calcChain>
</file>

<file path=xl/comments1.xml><?xml version="1.0" encoding="utf-8"?>
<comments xmlns="http://schemas.openxmlformats.org/spreadsheetml/2006/main">
  <authors>
    <author>hollmichel</author>
  </authors>
  <commentList>
    <comment ref="M14" authorId="0">
      <text>
        <r>
          <rPr>
            <b/>
            <sz val="8"/>
            <color indexed="81"/>
            <rFont val="Tahoma"/>
            <family val="2"/>
          </rPr>
          <t>Hollmichel: Marktpreise sind von der 36. KW 2007 und aus der 37. KW 2012. Sie können angepaßt werden!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<sst xmlns="http://schemas.openxmlformats.org/spreadsheetml/2006/main" count="311" uniqueCount="199">
  <si>
    <t>Roh-protein (XP)</t>
  </si>
  <si>
    <t>Rohfaser (XF)</t>
  </si>
  <si>
    <t>ME **</t>
  </si>
  <si>
    <t>Lysin (Lys)</t>
  </si>
  <si>
    <t>verdaul. Lysin        (dv. Lys)</t>
  </si>
  <si>
    <t>Futtermittel</t>
  </si>
  <si>
    <t>Proben</t>
  </si>
  <si>
    <t>Trocken-masse (TM)</t>
  </si>
  <si>
    <t>in % *</t>
  </si>
  <si>
    <t>g</t>
  </si>
  <si>
    <t>MJ</t>
  </si>
  <si>
    <t>Getreide</t>
  </si>
  <si>
    <t>G E H A L T E     J E     K G     F U T T E R M I T T E L</t>
  </si>
  <si>
    <t>4</t>
  </si>
  <si>
    <t>30</t>
  </si>
  <si>
    <t>2</t>
  </si>
  <si>
    <t>41</t>
  </si>
  <si>
    <t>3</t>
  </si>
  <si>
    <t>14</t>
  </si>
  <si>
    <t>37</t>
  </si>
  <si>
    <t>6</t>
  </si>
  <si>
    <t>69</t>
  </si>
  <si>
    <t>31</t>
  </si>
  <si>
    <t>1</t>
  </si>
  <si>
    <t>33</t>
  </si>
  <si>
    <t>42</t>
  </si>
  <si>
    <t>24</t>
  </si>
  <si>
    <t>11</t>
  </si>
  <si>
    <t>23</t>
  </si>
  <si>
    <t>13</t>
  </si>
  <si>
    <t>32</t>
  </si>
  <si>
    <t>5</t>
  </si>
  <si>
    <t>Berechnung der Preiswürdigkeit von Einzelfuttermitteln für Schweine nach der Austauschmethode Löhr.</t>
  </si>
  <si>
    <t>Preis in €/dt</t>
  </si>
  <si>
    <t xml:space="preserve">Hierzu werden die Energie MJ ME und das dünndarmverdauliche (dv oder pcv = praecaecal verdauliche) Lysin als wertbestimmende </t>
  </si>
  <si>
    <t xml:space="preserve">Inhaltsstoffe berücksichtigt. Als Vergleichsfuttermittel wird hier Weizen (Gerste auch möglich!) als typisches Energiefuttermittel und </t>
  </si>
  <si>
    <t>vd. Roh-protein (XP)</t>
  </si>
  <si>
    <t>in %</t>
  </si>
  <si>
    <t>Austausch-Preis</t>
  </si>
  <si>
    <t>% Roh-protein             in der FM</t>
  </si>
  <si>
    <t>7</t>
  </si>
  <si>
    <t>19</t>
  </si>
  <si>
    <t>9</t>
  </si>
  <si>
    <t>Ø Hessen</t>
  </si>
  <si>
    <t>100</t>
  </si>
  <si>
    <t>29</t>
  </si>
  <si>
    <t>26</t>
  </si>
  <si>
    <t>12</t>
  </si>
  <si>
    <r>
      <t xml:space="preserve">Sojaschrot als typisches Eiweißfuttermittel verwendet. </t>
    </r>
    <r>
      <rPr>
        <b/>
        <sz val="10"/>
        <color indexed="10"/>
        <rFont val="Arial"/>
        <family val="2"/>
      </rPr>
      <t xml:space="preserve">Mittels Drop-Down-Menü können auch andere Vergleichsfuttermittel </t>
    </r>
  </si>
  <si>
    <r>
      <t>Geben Sie bitte 1. nur den Preis  des Energieverleichfuttermittels und 2. den Preis des Eiweißvergleichsfuttermittels ein</t>
    </r>
    <r>
      <rPr>
        <sz val="10"/>
        <color indexed="10"/>
        <rFont val="Arial"/>
        <family val="2"/>
      </rPr>
      <t xml:space="preserve">, </t>
    </r>
  </si>
  <si>
    <t>die Austauschpreise (preiswürdig bis zu diesem Preis bei den eingegebenen Vergleichsfuttermittelpreisen) werden dann automatisch errechnet!</t>
  </si>
  <si>
    <r>
      <t xml:space="preserve">ausgewählt werden! </t>
    </r>
    <r>
      <rPr>
        <sz val="10"/>
        <color indexed="8"/>
        <rFont val="Arial"/>
        <family val="2"/>
      </rPr>
      <t>Bei Öko-Preisvergleichen z.B. Weizen öko und Sojakuchen und bei GVO-freier Mast Sojaschrot GVO-frei, Brasil.</t>
    </r>
  </si>
  <si>
    <t xml:space="preserve">Sojaschrot HP 47% RP </t>
  </si>
  <si>
    <t>DLG 2005</t>
  </si>
  <si>
    <t xml:space="preserve">Weizen  11% RP </t>
  </si>
  <si>
    <t xml:space="preserve">Sojaschrot 43% RP </t>
  </si>
  <si>
    <t xml:space="preserve">Gerste  14% RP </t>
  </si>
  <si>
    <t xml:space="preserve">Gerste  13% RP </t>
  </si>
  <si>
    <t xml:space="preserve">Gerste  12% RP </t>
  </si>
  <si>
    <t xml:space="preserve">Gerste  11% RP </t>
  </si>
  <si>
    <t xml:space="preserve">Gerste  10% RP </t>
  </si>
  <si>
    <t xml:space="preserve">Gerste  9% RP </t>
  </si>
  <si>
    <t>Gerste öko 9% RP Ø Hessen</t>
  </si>
  <si>
    <t>Gerste Sommer 10% RP Ø Hessen</t>
  </si>
  <si>
    <t>Hafer  11% RP Ø Hessen</t>
  </si>
  <si>
    <t xml:space="preserve"> </t>
  </si>
  <si>
    <t xml:space="preserve">Roggen  11% RP </t>
  </si>
  <si>
    <t xml:space="preserve">Roggen  10% RP </t>
  </si>
  <si>
    <t xml:space="preserve">Roggen  9% RP </t>
  </si>
  <si>
    <t xml:space="preserve">Roggen  8% RP </t>
  </si>
  <si>
    <t xml:space="preserve">Triticale 12% RP </t>
  </si>
  <si>
    <t xml:space="preserve">Triticale 11% RP </t>
  </si>
  <si>
    <t xml:space="preserve">Triticale 10% RP </t>
  </si>
  <si>
    <t xml:space="preserve">Triticale 9% RP </t>
  </si>
  <si>
    <t xml:space="preserve">Triticale 8% RP </t>
  </si>
  <si>
    <t>Triticale öko 7% RP Ø Hessen</t>
  </si>
  <si>
    <t xml:space="preserve">Weizen  14% RP </t>
  </si>
  <si>
    <t xml:space="preserve">Weizen  13% RP </t>
  </si>
  <si>
    <t xml:space="preserve">Weizen  12% RP </t>
  </si>
  <si>
    <t xml:space="preserve">Weizen  10% RP </t>
  </si>
  <si>
    <t xml:space="preserve">Weizen  9% RP </t>
  </si>
  <si>
    <t xml:space="preserve">Weizen  8% RP </t>
  </si>
  <si>
    <t>Weizen öko 9% RP Ø Hessen</t>
  </si>
  <si>
    <t xml:space="preserve">Eiweißreiche Futtermittel </t>
  </si>
  <si>
    <t>Malzkeime 27% RP DLG 2005</t>
  </si>
  <si>
    <t xml:space="preserve">Rapskuchen  &gt; 20 % Fett 22% RP </t>
  </si>
  <si>
    <t xml:space="preserve">Rapskuchen 16 - 20 % Fett 27% RP </t>
  </si>
  <si>
    <t xml:space="preserve">Rapskuchen 12 - 16 % Fett 28% RP </t>
  </si>
  <si>
    <t xml:space="preserve">Rapskuchen   8 - 12 % Fett 30% RP </t>
  </si>
  <si>
    <t xml:space="preserve">Sojakuchen / Expeller, Bioland 42% RP </t>
  </si>
  <si>
    <t xml:space="preserve">Sojaschrot HP 46% RP </t>
  </si>
  <si>
    <t xml:space="preserve">Sojaschrot GVO-frei, Brasil 45% RP </t>
  </si>
  <si>
    <t xml:space="preserve">Sojaschrot 44% RP </t>
  </si>
  <si>
    <t xml:space="preserve">Sojaschrot, schalenreich 42% RP </t>
  </si>
  <si>
    <t xml:space="preserve">Sojaschrot, schalenreich 41% RP </t>
  </si>
  <si>
    <t xml:space="preserve">Sojaschrot, schalenreich 40% RP </t>
  </si>
  <si>
    <t xml:space="preserve">Sonnenblumenkuchen kaltgepresst 22% RP </t>
  </si>
  <si>
    <t xml:space="preserve">Trockenschlempe 29% RP </t>
  </si>
  <si>
    <t xml:space="preserve">Aminosäuren*** </t>
  </si>
  <si>
    <t xml:space="preserve">L-Lysin-HCL 95% RP </t>
  </si>
  <si>
    <t xml:space="preserve">Sonstige Futtermittel </t>
  </si>
  <si>
    <t>Melasseschnitzel zuckerreich 11% RP DLG 2005</t>
  </si>
  <si>
    <t xml:space="preserve">Reinglycerin 99,5 - 99,9 % </t>
  </si>
  <si>
    <t xml:space="preserve">Dieses Excelprogramm wurde von Kajo Hollmichel vom Landesbetrieb Landwirtschaft Hessen (LLH) entwickelt Tel.: 0561 7299-257 E-Mail: </t>
  </si>
  <si>
    <t>kajo.hollmichel@llh.hessen.de</t>
  </si>
  <si>
    <t>Markt-preise Einkauf frei Hof</t>
  </si>
  <si>
    <t>CCM, 65 % TM bis 3 % XF auf 88 % TM 9% RP DLG 2014</t>
  </si>
  <si>
    <t>DLG 2014</t>
  </si>
  <si>
    <t>CCM, 65 % TM bis 3 % XF in TM 7% RP DLG 2014</t>
  </si>
  <si>
    <t>CCM, 61 % TM über 3 % XF auf 88 % TM 9% RP DLG 2014</t>
  </si>
  <si>
    <t>CCM, 61 % TM über 3 % XF in TM 6% RP DLG 2014</t>
  </si>
  <si>
    <t>Gerste  10% RP  DLG 2014</t>
  </si>
  <si>
    <t xml:space="preserve"> DLG 2014</t>
  </si>
  <si>
    <t>Hafer  11% RP DLG 2014</t>
  </si>
  <si>
    <t>Hirse - Sorghum 10% RP DLG 2014</t>
  </si>
  <si>
    <t>Mais, Körner 9% RP DLG 2014</t>
  </si>
  <si>
    <t>Mais, Körner siliert Ganzkorn 7% RP DLG 2014</t>
  </si>
  <si>
    <t>Mais, Körner siliert geschrotet 6% RP DLG 2014</t>
  </si>
  <si>
    <t>Mais, siliert  3% RP DLG 2014</t>
  </si>
  <si>
    <t>Roggen  9% RP DLG 2014</t>
  </si>
  <si>
    <t>Triticale 11% RP DLG 2014</t>
  </si>
  <si>
    <t>Weizen  12% RP DLG 2014</t>
  </si>
  <si>
    <t>Weizen, (Hart) durum 13% RP DLG 2014</t>
  </si>
  <si>
    <t>Altbrot (Brotmehl, getrocknet) 12% RP DLG 2014</t>
  </si>
  <si>
    <t>Keksmehl 9% RP DLG 2014</t>
  </si>
  <si>
    <t>Ackerbohnen  26% RP DLG 2014</t>
  </si>
  <si>
    <t>Bierhefe, getrocknet 44% RP DLG 2014</t>
  </si>
  <si>
    <t>Erbsen  22% RP DLG 2014</t>
  </si>
  <si>
    <t>Fischmehl 57% RP DLG 2014</t>
  </si>
  <si>
    <t>Fischmehl proteinreich 69% RP DLG 2014</t>
  </si>
  <si>
    <t>Fischmehl vom Hering 66% RP DLG 2014</t>
  </si>
  <si>
    <t>Lein, Samen 21% RP DLG 2014</t>
  </si>
  <si>
    <t>Leinextaktionschrot 34% RP DLG 2014</t>
  </si>
  <si>
    <t>Leinkuchen / Expeller 4-8% Fett 33% RP DLG 2014</t>
  </si>
  <si>
    <t>Lupinen blau 30% RP DLG 2014</t>
  </si>
  <si>
    <t>Lupinen gelb 38% RP DLG 2014</t>
  </si>
  <si>
    <t>Lupinen weiß 33% RP DLG 2014</t>
  </si>
  <si>
    <t>Magermilchpulver 35% RP DLG 2014</t>
  </si>
  <si>
    <t>Rapsschrot-00Typ (RES) 36% RP DLG 2014</t>
  </si>
  <si>
    <t>RES Ø RES-Monitoring 2005-2014 34% RP Ø BRD</t>
  </si>
  <si>
    <t>Ø BRD</t>
  </si>
  <si>
    <t>Sojabohne (dampferhitzt) 36% RP DLG 2014</t>
  </si>
  <si>
    <t>Sojakuchen 41% RP DLG 2014</t>
  </si>
  <si>
    <t>Sojaschrot HP 48% RP DLG 2014</t>
  </si>
  <si>
    <t xml:space="preserve">Sojaschrot HP 49% RP </t>
  </si>
  <si>
    <t>Sojaschrot HP 47% RP DLG FuDb</t>
  </si>
  <si>
    <t>DLG FuDb</t>
  </si>
  <si>
    <t>Sojaschrot  45% RP DLG FuDb</t>
  </si>
  <si>
    <t>Sojaschrot 44% RP DLG 2014</t>
  </si>
  <si>
    <t>Sojaschrot, schalenreich 42% RP DLG FuDb</t>
  </si>
  <si>
    <t>Sonnenblumenschrot teilgeschält 34% RP DLG 2014</t>
  </si>
  <si>
    <t>Trockenschlempe Gerste getrocknet 26% RP DLG 2014</t>
  </si>
  <si>
    <t>Trockenschlempe Weizen getrocknet 35% RP DLG 2014</t>
  </si>
  <si>
    <t>Trockenschlempe Weizen, Gerste getrocknet 34% RP DLG 2014</t>
  </si>
  <si>
    <t>Haferschälkleie 6% RP DLG 2014</t>
  </si>
  <si>
    <t>Heu Mitte bis Ende Blüte 11% RP DLG 2014</t>
  </si>
  <si>
    <t>Luzerne, frisch 4% RP DLG 2014</t>
  </si>
  <si>
    <t>Luzernegrünmehl jung unter 23% XF 20% RP DLG 2005</t>
  </si>
  <si>
    <t>Luzernegrünmehl älter über 23% XF 17% RP DLG 2014</t>
  </si>
  <si>
    <t>Melasseschnitzel 9% RP DLG 2014</t>
  </si>
  <si>
    <t>Obstrester (Apfel), getrocknet 5% RP DLG FuDb</t>
  </si>
  <si>
    <t xml:space="preserve">Propionsäure </t>
  </si>
  <si>
    <t>Fischöl / Lachsöl DLG 2014</t>
  </si>
  <si>
    <t>Rapsöl / Pflanzenöl DLG 2014</t>
  </si>
  <si>
    <t>Sojaöl / Pflanzenöl DLG 2014</t>
  </si>
  <si>
    <t>Rohglycerin 80 - 82 % DLG 2014</t>
  </si>
  <si>
    <t>Sojabohnenschalen 12% RP DLG 2014</t>
  </si>
  <si>
    <t>Stroh, Gerste 4% RP DLG 2014</t>
  </si>
  <si>
    <t>Stroh, Weizen 3% RP DLG 2014</t>
  </si>
  <si>
    <t>Süßmolke 88 % TM 12% RP DLG 2014</t>
  </si>
  <si>
    <t>Süßmolke, frisch 1% RP DLG 2014</t>
  </si>
  <si>
    <t>Sauermolke, milchsauer, frisch 1% RP DLG 2014</t>
  </si>
  <si>
    <t>Weizenkleie 14% RP DLG 2014</t>
  </si>
  <si>
    <t>Qualität</t>
  </si>
  <si>
    <t>-</t>
  </si>
  <si>
    <t>Vollmich, frisch 26% RP in der TM DLG 2014</t>
  </si>
  <si>
    <t>BRD 2016</t>
  </si>
  <si>
    <t>Bierhefe frisch (inaktiviert) 5% RP DLG 2014</t>
  </si>
  <si>
    <t>Ø 2016</t>
  </si>
  <si>
    <t>Erbsen Ø Deutschlandmonitoring 2016 19% RP BRD 2016</t>
  </si>
  <si>
    <t>Kartoffeleiweiß 76% RP DLG 2014</t>
  </si>
  <si>
    <t>Altgebäck (Gebäckmehl, getrocknet) 5% RP DLG 2014</t>
  </si>
  <si>
    <t>Sauermolke, milchsauer 88 % TM 8% RP DLG 2014</t>
  </si>
  <si>
    <t>Trockenschnitzel 8% RP DLG 2014</t>
  </si>
  <si>
    <t>Ackerbohnen 27% RP BRD 2016</t>
  </si>
  <si>
    <t>Lupinen (blau) 29% RP BRD 2016</t>
  </si>
  <si>
    <t>Hafer 11% RP Ø 2016</t>
  </si>
  <si>
    <t xml:space="preserve">Hirse - Sorghum 10% RP </t>
  </si>
  <si>
    <t>Roggen 9% RP Ø 2016</t>
  </si>
  <si>
    <t>Triticale 10% RP Ø 2016</t>
  </si>
  <si>
    <t>Ø 2017</t>
  </si>
  <si>
    <t>Ackerbohnen 27% RP Ø 2017</t>
  </si>
  <si>
    <t>Erbsen 21% RP Ø 2017</t>
  </si>
  <si>
    <t>Weizen 2 11% RP Ø 2016</t>
  </si>
  <si>
    <t>Weizen 12% RP Ø 2017</t>
  </si>
  <si>
    <t>Triticale 11% RP Ø 2017</t>
  </si>
  <si>
    <t>Gerste 2 11% RP Ø 2016</t>
  </si>
  <si>
    <t>Gerste 11% RP Ø 2017</t>
  </si>
  <si>
    <t>CCM 6% RP Ø 2016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</si>
</sst>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4" formatCode="0.0"/>
  </numFmts>
  <fonts count="23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10"/>
      <color indexed="10"/>
      <name val="Arial"/>
      <family val="2"/>
    </font>
    <font>
      <b/>
      <i/>
      <sz val="8"/>
      <name val="Arial"/>
      <family val="2"/>
    </font>
    <font>
      <b/>
      <sz val="10"/>
      <color indexed="10"/>
      <name val="Arial"/>
      <family val="2"/>
    </font>
    <font>
      <sz val="10"/>
      <color indexed="8"/>
      <name val="Arial"/>
      <family val="2"/>
    </font>
    <font>
      <b/>
      <sz val="7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  <font>
      <u/>
      <sz val="10"/>
      <color theme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" fillId="0" borderId="0"/>
    <xf numFmtId="44" fontId="1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0" fontId="0" fillId="0" borderId="0" xfId="0" applyFill="1"/>
    <xf numFmtId="0" fontId="0" fillId="2" borderId="0" xfId="0" applyFill="1"/>
    <xf numFmtId="0" fontId="5" fillId="2" borderId="0" xfId="0" applyFont="1" applyFill="1"/>
    <xf numFmtId="0" fontId="3" fillId="2" borderId="0" xfId="0" applyFont="1" applyFill="1"/>
    <xf numFmtId="49" fontId="7" fillId="3" borderId="1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44" fontId="0" fillId="0" borderId="0" xfId="3" applyFont="1"/>
    <xf numFmtId="49" fontId="2" fillId="3" borderId="2" xfId="0" applyNumberFormat="1" applyFont="1" applyFill="1" applyBorder="1" applyAlignment="1">
      <alignment vertical="center"/>
    </xf>
    <xf numFmtId="1" fontId="8" fillId="3" borderId="2" xfId="0" applyNumberFormat="1" applyFont="1" applyFill="1" applyBorder="1" applyAlignment="1">
      <alignment horizontal="centerContinuous" vertical="center"/>
    </xf>
    <xf numFmtId="1" fontId="2" fillId="3" borderId="2" xfId="0" applyNumberFormat="1" applyFont="1" applyFill="1" applyBorder="1" applyAlignment="1">
      <alignment horizontal="centerContinuous" vertical="center"/>
    </xf>
    <xf numFmtId="164" fontId="2" fillId="3" borderId="2" xfId="0" applyNumberFormat="1" applyFont="1" applyFill="1" applyBorder="1" applyAlignment="1">
      <alignment horizontal="centerContinuous" vertical="center"/>
    </xf>
    <xf numFmtId="44" fontId="5" fillId="2" borderId="0" xfId="3" applyFont="1" applyFill="1"/>
    <xf numFmtId="44" fontId="0" fillId="2" borderId="0" xfId="3" applyFont="1" applyFill="1"/>
    <xf numFmtId="0" fontId="9" fillId="2" borderId="0" xfId="0" applyFont="1" applyFill="1"/>
    <xf numFmtId="0" fontId="11" fillId="2" borderId="0" xfId="0" applyFont="1" applyFill="1"/>
    <xf numFmtId="44" fontId="0" fillId="2" borderId="0" xfId="0" applyNumberFormat="1" applyFill="1"/>
    <xf numFmtId="44" fontId="2" fillId="0" borderId="3" xfId="3" applyFont="1" applyFill="1" applyBorder="1" applyAlignment="1" applyProtection="1">
      <alignment horizontal="center" vertical="center"/>
      <protection locked="0"/>
    </xf>
    <xf numFmtId="44" fontId="5" fillId="2" borderId="0" xfId="3" applyFont="1" applyFill="1" applyAlignment="1">
      <alignment horizontal="center"/>
    </xf>
    <xf numFmtId="44" fontId="0" fillId="2" borderId="0" xfId="3" applyFont="1" applyFill="1" applyAlignment="1">
      <alignment horizontal="center"/>
    </xf>
    <xf numFmtId="44" fontId="2" fillId="0" borderId="3" xfId="3" applyFont="1" applyFill="1" applyBorder="1" applyAlignment="1" applyProtection="1">
      <alignment horizontal="center"/>
      <protection locked="0"/>
    </xf>
    <xf numFmtId="44" fontId="0" fillId="0" borderId="0" xfId="3" applyFont="1" applyAlignment="1">
      <alignment horizontal="center"/>
    </xf>
    <xf numFmtId="0" fontId="18" fillId="2" borderId="0" xfId="0" applyFont="1" applyFill="1"/>
    <xf numFmtId="164" fontId="10" fillId="3" borderId="1" xfId="0" applyNumberFormat="1" applyFont="1" applyFill="1" applyBorder="1" applyAlignment="1">
      <alignment horizontal="center" vertical="center"/>
    </xf>
    <xf numFmtId="164" fontId="10" fillId="3" borderId="4" xfId="0" applyNumberFormat="1" applyFont="1" applyFill="1" applyBorder="1" applyAlignment="1">
      <alignment horizontal="centerContinuous" vertical="center"/>
    </xf>
    <xf numFmtId="1" fontId="2" fillId="0" borderId="5" xfId="0" applyNumberFormat="1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2" fontId="18" fillId="2" borderId="0" xfId="0" applyNumberFormat="1" applyFont="1" applyFill="1"/>
    <xf numFmtId="44" fontId="11" fillId="4" borderId="7" xfId="3" applyFont="1" applyFill="1" applyBorder="1" applyAlignment="1" applyProtection="1">
      <alignment horizontal="center" vertical="center"/>
      <protection locked="0"/>
    </xf>
    <xf numFmtId="0" fontId="0" fillId="2" borderId="0" xfId="0" applyFill="1" applyBorder="1"/>
    <xf numFmtId="0" fontId="0" fillId="0" borderId="0" xfId="0" applyBorder="1"/>
    <xf numFmtId="0" fontId="2" fillId="0" borderId="5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justify" wrapText="1"/>
    </xf>
    <xf numFmtId="0" fontId="6" fillId="3" borderId="9" xfId="0" applyFont="1" applyFill="1" applyBorder="1" applyAlignment="1">
      <alignment horizontal="center" vertical="justify" wrapText="1"/>
    </xf>
    <xf numFmtId="49" fontId="7" fillId="3" borderId="10" xfId="0" applyNumberFormat="1" applyFont="1" applyFill="1" applyBorder="1" applyAlignment="1">
      <alignment horizontal="center" vertical="justify" wrapText="1"/>
    </xf>
    <xf numFmtId="1" fontId="7" fillId="3" borderId="10" xfId="0" applyNumberFormat="1" applyFont="1" applyFill="1" applyBorder="1" applyAlignment="1">
      <alignment horizontal="center" vertical="justify" wrapText="1"/>
    </xf>
    <xf numFmtId="164" fontId="7" fillId="3" borderId="10" xfId="0" applyNumberFormat="1" applyFont="1" applyFill="1" applyBorder="1" applyAlignment="1">
      <alignment horizontal="center" vertical="justify" wrapText="1"/>
    </xf>
    <xf numFmtId="164" fontId="10" fillId="3" borderId="10" xfId="0" applyNumberFormat="1" applyFont="1" applyFill="1" applyBorder="1" applyAlignment="1">
      <alignment horizontal="center" vertical="justify" wrapText="1"/>
    </xf>
    <xf numFmtId="44" fontId="7" fillId="3" borderId="11" xfId="3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vertical="center"/>
    </xf>
    <xf numFmtId="44" fontId="8" fillId="3" borderId="13" xfId="3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vertical="center"/>
    </xf>
    <xf numFmtId="44" fontId="2" fillId="2" borderId="15" xfId="3" applyFont="1" applyFill="1" applyBorder="1" applyAlignment="1">
      <alignment horizontal="center" vertical="center"/>
    </xf>
    <xf numFmtId="44" fontId="2" fillId="2" borderId="16" xfId="3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44" fontId="3" fillId="5" borderId="17" xfId="3" applyFont="1" applyFill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1" fillId="2" borderId="0" xfId="0" applyFont="1" applyFill="1"/>
    <xf numFmtId="164" fontId="2" fillId="0" borderId="19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 vertical="center"/>
    </xf>
    <xf numFmtId="44" fontId="2" fillId="0" borderId="20" xfId="3" applyFont="1" applyFill="1" applyBorder="1" applyAlignment="1" applyProtection="1">
      <alignment horizontal="center"/>
      <protection locked="0"/>
    </xf>
    <xf numFmtId="0" fontId="6" fillId="0" borderId="21" xfId="0" applyFont="1" applyFill="1" applyBorder="1" applyAlignment="1">
      <alignment vertical="center"/>
    </xf>
    <xf numFmtId="1" fontId="19" fillId="4" borderId="7" xfId="0" applyNumberFormat="1" applyFont="1" applyFill="1" applyBorder="1" applyAlignment="1" applyProtection="1">
      <alignment horizontal="left" vertical="center"/>
      <protection locked="0"/>
    </xf>
    <xf numFmtId="0" fontId="19" fillId="2" borderId="0" xfId="0" applyFont="1" applyFill="1"/>
    <xf numFmtId="2" fontId="5" fillId="2" borderId="0" xfId="0" applyNumberFormat="1" applyFont="1" applyFill="1"/>
    <xf numFmtId="2" fontId="3" fillId="2" borderId="0" xfId="0" applyNumberFormat="1" applyFont="1" applyFill="1"/>
    <xf numFmtId="2" fontId="11" fillId="2" borderId="0" xfId="0" applyNumberFormat="1" applyFont="1" applyFill="1"/>
    <xf numFmtId="2" fontId="6" fillId="3" borderId="10" xfId="0" applyNumberFormat="1" applyFont="1" applyFill="1" applyBorder="1" applyAlignment="1">
      <alignment horizontal="center" vertical="justify" wrapText="1"/>
    </xf>
    <xf numFmtId="2" fontId="6" fillId="3" borderId="1" xfId="0" applyNumberFormat="1" applyFont="1" applyFill="1" applyBorder="1" applyAlignment="1">
      <alignment horizontal="center" vertical="center"/>
    </xf>
    <xf numFmtId="2" fontId="6" fillId="3" borderId="2" xfId="0" applyNumberFormat="1" applyFont="1" applyFill="1" applyBorder="1" applyAlignment="1">
      <alignment horizontal="centerContinuous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3" fillId="0" borderId="0" xfId="0" applyNumberFormat="1" applyFont="1"/>
    <xf numFmtId="1" fontId="18" fillId="2" borderId="0" xfId="0" applyNumberFormat="1" applyFont="1" applyFill="1"/>
    <xf numFmtId="1" fontId="5" fillId="2" borderId="0" xfId="0" applyNumberFormat="1" applyFont="1" applyFill="1"/>
    <xf numFmtId="1" fontId="0" fillId="2" borderId="0" xfId="0" applyNumberFormat="1" applyFill="1"/>
    <xf numFmtId="1" fontId="9" fillId="2" borderId="0" xfId="0" applyNumberFormat="1" applyFont="1" applyFill="1"/>
    <xf numFmtId="1" fontId="13" fillId="3" borderId="10" xfId="0" applyNumberFormat="1" applyFont="1" applyFill="1" applyBorder="1" applyAlignment="1">
      <alignment horizontal="center" vertical="justify" wrapText="1"/>
    </xf>
    <xf numFmtId="1" fontId="2" fillId="3" borderId="22" xfId="0" applyNumberFormat="1" applyFont="1" applyFill="1" applyBorder="1" applyAlignment="1">
      <alignment horizontal="center" vertical="center"/>
    </xf>
    <xf numFmtId="1" fontId="6" fillId="4" borderId="23" xfId="0" applyNumberFormat="1" applyFont="1" applyFill="1" applyBorder="1" applyAlignment="1">
      <alignment horizontal="center" vertical="center"/>
    </xf>
    <xf numFmtId="1" fontId="0" fillId="0" borderId="0" xfId="0" applyNumberFormat="1"/>
    <xf numFmtId="0" fontId="20" fillId="2" borderId="0" xfId="1" applyFill="1" applyAlignment="1" applyProtection="1"/>
    <xf numFmtId="164" fontId="6" fillId="4" borderId="23" xfId="0" applyNumberFormat="1" applyFont="1" applyFill="1" applyBorder="1" applyAlignment="1">
      <alignment horizontal="center" vertical="center"/>
    </xf>
    <xf numFmtId="44" fontId="2" fillId="0" borderId="3" xfId="3" applyFont="1" applyFill="1" applyBorder="1" applyAlignment="1" applyProtection="1">
      <alignment horizontal="center" vertical="center"/>
    </xf>
    <xf numFmtId="0" fontId="2" fillId="6" borderId="14" xfId="0" applyFont="1" applyFill="1" applyBorder="1" applyAlignment="1">
      <alignment vertical="center"/>
    </xf>
    <xf numFmtId="1" fontId="2" fillId="6" borderId="5" xfId="0" applyNumberFormat="1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2" fontId="6" fillId="6" borderId="5" xfId="0" applyNumberFormat="1" applyFont="1" applyFill="1" applyBorder="1" applyAlignment="1">
      <alignment horizontal="center" vertical="center"/>
    </xf>
    <xf numFmtId="164" fontId="2" fillId="6" borderId="5" xfId="0" applyNumberFormat="1" applyFont="1" applyFill="1" applyBorder="1" applyAlignment="1">
      <alignment horizontal="center" vertical="center"/>
    </xf>
    <xf numFmtId="164" fontId="6" fillId="6" borderId="5" xfId="0" applyNumberFormat="1" applyFont="1" applyFill="1" applyBorder="1" applyAlignment="1">
      <alignment horizontal="center" vertical="center"/>
    </xf>
    <xf numFmtId="44" fontId="2" fillId="6" borderId="3" xfId="3" applyFont="1" applyFill="1" applyBorder="1" applyAlignment="1" applyProtection="1">
      <alignment horizontal="center" vertical="center"/>
      <protection locked="0"/>
    </xf>
    <xf numFmtId="44" fontId="2" fillId="6" borderId="3" xfId="3" applyFont="1" applyFill="1" applyBorder="1" applyAlignment="1" applyProtection="1">
      <alignment horizontal="center"/>
      <protection locked="0"/>
    </xf>
    <xf numFmtId="0" fontId="2" fillId="7" borderId="14" xfId="0" applyFont="1" applyFill="1" applyBorder="1" applyAlignment="1">
      <alignment vertical="center"/>
    </xf>
    <xf numFmtId="1" fontId="2" fillId="7" borderId="5" xfId="0" applyNumberFormat="1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2" fontId="6" fillId="7" borderId="5" xfId="0" applyNumberFormat="1" applyFont="1" applyFill="1" applyBorder="1" applyAlignment="1">
      <alignment horizontal="center" vertical="center"/>
    </xf>
    <xf numFmtId="164" fontId="2" fillId="7" borderId="5" xfId="0" applyNumberFormat="1" applyFont="1" applyFill="1" applyBorder="1" applyAlignment="1">
      <alignment horizontal="center" vertical="center"/>
    </xf>
    <xf numFmtId="164" fontId="6" fillId="7" borderId="5" xfId="0" applyNumberFormat="1" applyFont="1" applyFill="1" applyBorder="1" applyAlignment="1">
      <alignment horizontal="center" vertical="center"/>
    </xf>
    <xf numFmtId="44" fontId="2" fillId="7" borderId="3" xfId="3" applyFont="1" applyFill="1" applyBorder="1" applyAlignment="1" applyProtection="1">
      <alignment horizontal="center"/>
      <protection locked="0"/>
    </xf>
    <xf numFmtId="1" fontId="6" fillId="0" borderId="3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2" fontId="6" fillId="0" borderId="3" xfId="0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164" fontId="6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14" xfId="0" applyFont="1" applyFill="1" applyBorder="1" applyAlignment="1">
      <alignment vertical="center"/>
    </xf>
    <xf numFmtId="1" fontId="6" fillId="0" borderId="5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2" fontId="6" fillId="0" borderId="5" xfId="0" applyNumberFormat="1" applyFont="1" applyFill="1" applyBorder="1" applyAlignment="1">
      <alignment vertical="center"/>
    </xf>
    <xf numFmtId="1" fontId="21" fillId="0" borderId="5" xfId="0" applyNumberFormat="1" applyFont="1" applyBorder="1" applyAlignment="1">
      <alignment horizontal="center" vertical="center"/>
    </xf>
    <xf numFmtId="44" fontId="3" fillId="5" borderId="24" xfId="3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44" fontId="22" fillId="3" borderId="10" xfId="3" applyFont="1" applyFill="1" applyBorder="1" applyAlignment="1">
      <alignment horizontal="center" vertical="top" wrapText="1"/>
    </xf>
    <xf numFmtId="44" fontId="22" fillId="0" borderId="1" xfId="3" applyFont="1" applyBorder="1" applyAlignment="1">
      <alignment horizontal="center"/>
    </xf>
  </cellXfs>
  <cellStyles count="4">
    <cellStyle name="Hyperlink" xfId="1" builtinId="8"/>
    <cellStyle name="Standard" xfId="0" builtinId="0"/>
    <cellStyle name="Standard 3" xfId="2"/>
    <cellStyle name="Währung" xfId="3" builtinId="4"/>
  </cellStyles>
  <dxfs count="1">
    <dxf>
      <font>
        <color theme="1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</xdr:colOff>
      <xdr:row>1</xdr:row>
      <xdr:rowOff>8072</xdr:rowOff>
    </xdr:from>
    <xdr:to>
      <xdr:col>14</xdr:col>
      <xdr:colOff>11018</xdr:colOff>
      <xdr:row>7</xdr:row>
      <xdr:rowOff>16144</xdr:rowOff>
    </xdr:to>
    <xdr:pic>
      <xdr:nvPicPr>
        <xdr:cNvPr id="2" name="Picture 16" descr="HM_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40679" y="169513"/>
          <a:ext cx="769788" cy="944428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blurRad="177800" dist="50800" dir="5400000" algn="ctr" rotWithShape="0">
            <a:srgbClr val="000000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kajo.hollmichel@llh.hessen.de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4" enableFormatConditionsCalculation="0">
    <tabColor indexed="42"/>
    <pageSetUpPr fitToPage="1"/>
  </sheetPr>
  <dimension ref="A2:AE328"/>
  <sheetViews>
    <sheetView showGridLines="0" showRowColHeaders="0" showZeros="0" tabSelected="1" zoomScale="118" zoomScaleNormal="118" workbookViewId="0">
      <pane xSplit="2" ySplit="18" topLeftCell="C19" activePane="bottomRight" state="frozen"/>
      <selection pane="topRight" activeCell="B1" sqref="B1"/>
      <selection pane="bottomLeft" activeCell="A12" sqref="A12"/>
      <selection pane="bottomRight" activeCell="B17" sqref="B17"/>
    </sheetView>
  </sheetViews>
  <sheetFormatPr baseColWidth="10" defaultRowHeight="12.75"/>
  <cols>
    <col min="1" max="1" width="1.28515625" style="3" customWidth="1"/>
    <col min="2" max="2" width="43.5703125" customWidth="1"/>
    <col min="3" max="3" width="8.7109375" style="78" customWidth="1"/>
    <col min="4" max="9" width="8.7109375" customWidth="1"/>
    <col min="10" max="10" width="8.7109375" style="70" customWidth="1"/>
    <col min="11" max="11" width="8.7109375" customWidth="1"/>
    <col min="12" max="12" width="8.7109375" style="1" customWidth="1"/>
    <col min="13" max="13" width="8.7109375" style="23" customWidth="1"/>
    <col min="14" max="14" width="11.42578125" style="9" bestFit="1"/>
    <col min="15" max="15" width="1.7109375" style="3" customWidth="1"/>
    <col min="16" max="31" width="11.42578125" style="3"/>
  </cols>
  <sheetData>
    <row r="2" spans="2:27" s="24" customFormat="1" ht="3.75" customHeight="1">
      <c r="C2" s="71"/>
      <c r="J2" s="32"/>
      <c r="Y2" s="3"/>
      <c r="Z2" s="3"/>
      <c r="AA2" s="3"/>
    </row>
    <row r="3" spans="2:27" s="4" customFormat="1" ht="15.75">
      <c r="B3" s="115" t="s">
        <v>32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2:27" s="4" customFormat="1" ht="15.75">
      <c r="C4" s="72"/>
      <c r="J4" s="62"/>
      <c r="M4" s="20"/>
      <c r="N4" s="14"/>
    </row>
    <row r="5" spans="2:27">
      <c r="B5" s="3" t="s">
        <v>34</v>
      </c>
      <c r="C5" s="73"/>
      <c r="D5" s="3"/>
      <c r="E5" s="3"/>
      <c r="F5" s="3"/>
      <c r="G5" s="3"/>
      <c r="H5" s="3"/>
      <c r="I5" s="3"/>
      <c r="J5" s="63"/>
      <c r="K5" s="3"/>
      <c r="L5" s="5"/>
      <c r="M5" s="21"/>
      <c r="N5" s="15"/>
    </row>
    <row r="6" spans="2:27">
      <c r="B6" s="53" t="s">
        <v>35</v>
      </c>
      <c r="C6" s="73"/>
      <c r="D6" s="3"/>
      <c r="E6" s="3"/>
      <c r="F6" s="3"/>
      <c r="G6" s="3"/>
      <c r="H6" s="3"/>
      <c r="I6" s="3"/>
      <c r="J6" s="63"/>
      <c r="K6" s="3"/>
      <c r="L6" s="5"/>
      <c r="M6" s="21"/>
      <c r="N6" s="15"/>
    </row>
    <row r="7" spans="2:27">
      <c r="B7" s="53" t="s">
        <v>48</v>
      </c>
      <c r="C7" s="73"/>
      <c r="D7" s="3"/>
      <c r="E7" s="3"/>
      <c r="F7" s="3"/>
      <c r="G7" s="3"/>
      <c r="H7" s="3"/>
      <c r="I7" s="3"/>
      <c r="J7" s="63"/>
      <c r="K7" s="3"/>
      <c r="L7" s="5"/>
      <c r="M7" s="21"/>
      <c r="N7" s="15"/>
    </row>
    <row r="8" spans="2:27">
      <c r="B8" s="61" t="s">
        <v>51</v>
      </c>
      <c r="C8" s="73"/>
      <c r="D8" s="3"/>
      <c r="E8" s="3"/>
      <c r="F8" s="3"/>
      <c r="G8" s="3"/>
      <c r="H8" s="3"/>
      <c r="I8" s="3"/>
      <c r="J8" s="63"/>
      <c r="K8" s="3"/>
      <c r="L8" s="5"/>
      <c r="M8" s="21"/>
      <c r="N8" s="15"/>
    </row>
    <row r="9" spans="2:27">
      <c r="B9" s="17" t="s">
        <v>49</v>
      </c>
      <c r="C9" s="74"/>
      <c r="D9" s="16"/>
      <c r="E9" s="16"/>
      <c r="F9" s="16"/>
      <c r="G9" s="16"/>
      <c r="H9" s="16"/>
      <c r="I9" s="16"/>
      <c r="J9" s="64"/>
      <c r="K9" s="16"/>
      <c r="L9" s="5"/>
      <c r="M9" s="21"/>
      <c r="N9" s="15"/>
    </row>
    <row r="10" spans="2:27">
      <c r="B10" s="53" t="s">
        <v>50</v>
      </c>
      <c r="C10" s="73"/>
      <c r="D10" s="3"/>
      <c r="E10" s="3"/>
      <c r="F10" s="3"/>
      <c r="G10" s="3"/>
      <c r="H10" s="3"/>
      <c r="I10" s="3"/>
      <c r="J10" s="63"/>
      <c r="K10" s="3"/>
      <c r="L10" s="5"/>
      <c r="M10" s="21"/>
      <c r="N10" s="15"/>
    </row>
    <row r="11" spans="2:27">
      <c r="B11" s="53" t="s">
        <v>103</v>
      </c>
      <c r="C11" s="73"/>
      <c r="D11" s="3"/>
      <c r="E11" s="3"/>
      <c r="F11" s="3"/>
      <c r="G11" s="3"/>
      <c r="H11" s="3"/>
      <c r="I11" s="3"/>
      <c r="J11" s="63"/>
      <c r="K11" s="3"/>
      <c r="L11" s="5"/>
      <c r="M11" s="21"/>
      <c r="N11" s="15"/>
    </row>
    <row r="12" spans="2:27">
      <c r="B12" s="79" t="s">
        <v>104</v>
      </c>
      <c r="C12" s="73"/>
      <c r="D12" s="3"/>
      <c r="E12" s="3"/>
      <c r="F12" s="3"/>
      <c r="G12" s="3"/>
      <c r="H12" s="3"/>
      <c r="I12" s="3"/>
      <c r="J12" s="63"/>
      <c r="K12" s="3"/>
      <c r="L12" s="5"/>
      <c r="M12" s="21"/>
      <c r="N12" s="15"/>
    </row>
    <row r="13" spans="2:27" ht="13.5" thickBot="1">
      <c r="B13" s="3"/>
      <c r="C13" s="73"/>
      <c r="D13" s="3"/>
      <c r="E13" s="3"/>
      <c r="F13" s="3"/>
      <c r="G13" s="3"/>
      <c r="H13" s="3"/>
      <c r="I13" s="3"/>
      <c r="J13" s="63"/>
      <c r="K13" s="3"/>
      <c r="L13" s="5"/>
      <c r="M13" s="21"/>
      <c r="N13" s="15"/>
    </row>
    <row r="14" spans="2:27" ht="33.75">
      <c r="B14" s="37" t="s">
        <v>5</v>
      </c>
      <c r="C14" s="75" t="s">
        <v>39</v>
      </c>
      <c r="D14" s="38" t="s">
        <v>173</v>
      </c>
      <c r="E14" s="39" t="s">
        <v>6</v>
      </c>
      <c r="F14" s="40" t="s">
        <v>7</v>
      </c>
      <c r="G14" s="40" t="s">
        <v>0</v>
      </c>
      <c r="H14" s="40" t="s">
        <v>36</v>
      </c>
      <c r="I14" s="40" t="s">
        <v>1</v>
      </c>
      <c r="J14" s="65" t="s">
        <v>2</v>
      </c>
      <c r="K14" s="41" t="s">
        <v>3</v>
      </c>
      <c r="L14" s="42" t="s">
        <v>4</v>
      </c>
      <c r="M14" s="117" t="s">
        <v>105</v>
      </c>
      <c r="N14" s="43" t="s">
        <v>38</v>
      </c>
    </row>
    <row r="15" spans="2:27">
      <c r="B15" s="44"/>
      <c r="C15" s="7" t="s">
        <v>37</v>
      </c>
      <c r="D15" s="28"/>
      <c r="E15" s="6" t="s">
        <v>8</v>
      </c>
      <c r="F15" s="7" t="s">
        <v>9</v>
      </c>
      <c r="G15" s="7" t="s">
        <v>9</v>
      </c>
      <c r="H15" s="7" t="s">
        <v>9</v>
      </c>
      <c r="I15" s="7" t="s">
        <v>9</v>
      </c>
      <c r="J15" s="66" t="s">
        <v>10</v>
      </c>
      <c r="K15" s="8" t="s">
        <v>9</v>
      </c>
      <c r="L15" s="25" t="s">
        <v>9</v>
      </c>
      <c r="M15" s="118"/>
      <c r="N15" s="45"/>
    </row>
    <row r="16" spans="2:27" ht="13.5" thickBot="1">
      <c r="B16" s="46"/>
      <c r="C16" s="76"/>
      <c r="D16" s="29"/>
      <c r="E16" s="10"/>
      <c r="F16" s="11" t="s">
        <v>12</v>
      </c>
      <c r="G16" s="12"/>
      <c r="H16" s="12"/>
      <c r="I16" s="12"/>
      <c r="J16" s="67"/>
      <c r="K16" s="13"/>
      <c r="L16" s="26"/>
      <c r="M16" s="113" t="s">
        <v>33</v>
      </c>
      <c r="N16" s="114"/>
    </row>
    <row r="17" spans="1:31" s="2" customFormat="1" ht="13.5" thickBot="1">
      <c r="A17" s="3"/>
      <c r="B17" s="60" t="s">
        <v>194</v>
      </c>
      <c r="C17" s="77">
        <f>IF($B17=""," ",VLOOKUP($B17,$B$19:$L$134,2,FALSE))</f>
        <v>12</v>
      </c>
      <c r="D17" s="77" t="str">
        <f>IF($B17=""," ",VLOOKUP($B17,$B$19:$L$134,3,FALSE))</f>
        <v>Ø 2017</v>
      </c>
      <c r="E17" s="77">
        <f>IF($B17=""," ",VLOOKUP($B17,$B$19:$L$134,4,FALSE))</f>
        <v>0</v>
      </c>
      <c r="F17" s="77">
        <f>IF($B17=""," ",VLOOKUP($B17,$B$19:$L$134,5,FALSE))</f>
        <v>880</v>
      </c>
      <c r="G17" s="77">
        <f>IF($B17=""," ",VLOOKUP($B17,$B$19:$L$134,6,FALSE))</f>
        <v>115.3</v>
      </c>
      <c r="H17" s="77">
        <f>IF($B17=""," ",VLOOKUP($B17,$B$19:$L$134,7,FALSE))</f>
        <v>103.77</v>
      </c>
      <c r="I17" s="77">
        <f>IF($B17=""," ",VLOOKUP($B17,$B$19:$L$134,8,FALSE))</f>
        <v>25.9</v>
      </c>
      <c r="J17" s="80">
        <f>IF($B17=""," ",VLOOKUP($B17,$B$19:$L$134,9,FALSE))</f>
        <v>13.708211600000002</v>
      </c>
      <c r="K17" s="80">
        <f>IF($B17=""," ",VLOOKUP($B17,$B$19:$L$134,10,FALSE))</f>
        <v>3.5060000000000002</v>
      </c>
      <c r="L17" s="80">
        <f>IF($B17=""," ",VLOOKUP($B17,$B$19:$L$134,11,FALSE))</f>
        <v>3.08528</v>
      </c>
      <c r="M17" s="33">
        <v>17</v>
      </c>
      <c r="N17" s="47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1:31" s="2" customFormat="1" ht="13.5" thickBot="1">
      <c r="A18" s="3"/>
      <c r="B18" s="60" t="s">
        <v>55</v>
      </c>
      <c r="C18" s="77">
        <f>IF($B18=""," ",VLOOKUP($B18,$B$19:$L$134,2,FALSE))</f>
        <v>43</v>
      </c>
      <c r="D18" s="77">
        <f>IF($B18=""," ",VLOOKUP($B18,$B$19:$L$134,3,FALSE))</f>
        <v>0</v>
      </c>
      <c r="E18" s="77" t="str">
        <f>IF($B18=""," ",VLOOKUP($B18,$B$19:$L$134,4,FALSE))</f>
        <v>19</v>
      </c>
      <c r="F18" s="77">
        <f>IF($B18=""," ",VLOOKUP($B18,$B$19:$L$134,5,FALSE))</f>
        <v>890</v>
      </c>
      <c r="G18" s="77">
        <f>IF($B18=""," ",VLOOKUP($B18,$B$19:$L$134,6,FALSE))</f>
        <v>429</v>
      </c>
      <c r="H18" s="77">
        <f>IF($B18=""," ",VLOOKUP($B18,$B$19:$L$134,7,FALSE))</f>
        <v>351.78</v>
      </c>
      <c r="I18" s="77">
        <f>IF($B18=""," ",VLOOKUP($B18,$B$19:$L$134,8,FALSE))</f>
        <v>69</v>
      </c>
      <c r="J18" s="80">
        <f>IF($B18=""," ",VLOOKUP($B18,$B$19:$L$134,9,FALSE))</f>
        <v>13.097460999999999</v>
      </c>
      <c r="K18" s="80">
        <f>IF($B18=""," ",VLOOKUP($B18,$B$19:$L$134,10,FALSE))</f>
        <v>26.623745454545457</v>
      </c>
      <c r="L18" s="80">
        <f>IF($B18=""," ",VLOOKUP($B18,$B$19:$L$134,11,FALSE))</f>
        <v>23.162658545454548</v>
      </c>
      <c r="M18" s="33">
        <v>33.4</v>
      </c>
      <c r="N18" s="48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1:31" ht="5.0999999999999996" customHeight="1">
      <c r="B19" s="49"/>
      <c r="C19" s="27"/>
      <c r="D19" s="36"/>
      <c r="E19" s="27"/>
      <c r="F19" s="27"/>
      <c r="G19" s="27"/>
      <c r="H19" s="27"/>
      <c r="I19" s="27"/>
      <c r="J19" s="68"/>
      <c r="K19" s="31"/>
      <c r="L19" s="30"/>
      <c r="M19" s="19"/>
      <c r="N19" s="50"/>
    </row>
    <row r="20" spans="1:31">
      <c r="B20" s="52" t="s">
        <v>83</v>
      </c>
      <c r="C20" s="27" t="s">
        <v>65</v>
      </c>
      <c r="D20" s="36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68">
        <v>0</v>
      </c>
      <c r="K20" s="31">
        <v>0</v>
      </c>
      <c r="L20" s="30">
        <v>0</v>
      </c>
      <c r="M20" s="19"/>
      <c r="N20" s="50"/>
    </row>
    <row r="21" spans="1:31" ht="5.0999999999999996" customHeight="1">
      <c r="B21" s="49" t="s">
        <v>65</v>
      </c>
      <c r="C21" s="27" t="s">
        <v>65</v>
      </c>
      <c r="D21" s="36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68">
        <v>0</v>
      </c>
      <c r="K21" s="31">
        <v>0</v>
      </c>
      <c r="L21" s="30">
        <v>0</v>
      </c>
      <c r="M21" s="19"/>
      <c r="N21" s="50"/>
    </row>
    <row r="22" spans="1:31" ht="12.75" customHeight="1">
      <c r="B22" s="82" t="s">
        <v>125</v>
      </c>
      <c r="C22" s="83">
        <v>26</v>
      </c>
      <c r="D22" s="84" t="s">
        <v>107</v>
      </c>
      <c r="E22" s="83">
        <v>0</v>
      </c>
      <c r="F22" s="83">
        <v>880</v>
      </c>
      <c r="G22" s="83">
        <v>264</v>
      </c>
      <c r="H22" s="83">
        <v>203.28</v>
      </c>
      <c r="I22" s="83">
        <v>77</v>
      </c>
      <c r="J22" s="85">
        <v>12.410639000000002</v>
      </c>
      <c r="K22" s="86">
        <v>16.5</v>
      </c>
      <c r="L22" s="87">
        <v>13.53</v>
      </c>
      <c r="M22" s="88">
        <v>28</v>
      </c>
      <c r="N22" s="50">
        <f>IF(J22=" "," ",M$17*(J22*(L$18*J22-J$18*L22)/((J$17*(L$18*J22-J$18*L22))+(J$18*(J$17*L22-L$17*J22))))+M$18*((J22*(L$18*J22-J$18*L22)/((J$17*(L$18*J22-J$18*L22))+(J$18*(J$17*L22-L$17*J22))))*((J$17*L22-L$17*J22)/(L$18*J22-J$18*1.00000000000001*L22))))</f>
        <v>24.503700416662895</v>
      </c>
    </row>
    <row r="23" spans="1:31" ht="12.75" customHeight="1">
      <c r="B23" s="49" t="s">
        <v>184</v>
      </c>
      <c r="C23" s="27">
        <v>27</v>
      </c>
      <c r="D23" s="36" t="s">
        <v>176</v>
      </c>
      <c r="E23" s="27" t="s">
        <v>44</v>
      </c>
      <c r="F23" s="27">
        <v>880</v>
      </c>
      <c r="G23" s="27">
        <v>268.60000000000002</v>
      </c>
      <c r="H23" s="27">
        <v>206.82200000000003</v>
      </c>
      <c r="I23" s="27">
        <v>88</v>
      </c>
      <c r="J23" s="68">
        <v>12.4797384</v>
      </c>
      <c r="K23" s="31">
        <v>16.73</v>
      </c>
      <c r="L23" s="30">
        <v>13.7186</v>
      </c>
      <c r="M23" s="19">
        <v>28</v>
      </c>
      <c r="N23" s="50">
        <f t="shared" ref="N23:N85" si="0">IF(J23=" "," ",M$17*(J23*(L$18*J23-J$18*L23)/((J$17*(L$18*J23-J$18*L23))+(J$18*(J$17*L23-L$17*J23))))+M$18*((J23*(L$18*J23-J$18*L23)/((J$17*(L$18*J23-J$18*L23))+(J$18*(J$17*L23-L$17*J23))))*((J$17*L23-L$17*J23)/(L$18*J23-J$18*1.00000000000001*L23))))</f>
        <v>24.736267844485795</v>
      </c>
    </row>
    <row r="24" spans="1:31" ht="12.75" customHeight="1">
      <c r="B24" s="49" t="s">
        <v>191</v>
      </c>
      <c r="C24" s="27">
        <v>27</v>
      </c>
      <c r="D24" s="36" t="s">
        <v>190</v>
      </c>
      <c r="E24" s="27" t="s">
        <v>44</v>
      </c>
      <c r="F24" s="27">
        <v>880</v>
      </c>
      <c r="G24" s="27">
        <v>273.60000000000002</v>
      </c>
      <c r="H24" s="27">
        <v>210.67200000000003</v>
      </c>
      <c r="I24" s="27">
        <v>81.5</v>
      </c>
      <c r="J24" s="68">
        <v>12.787967800000001</v>
      </c>
      <c r="K24" s="31">
        <v>16.98</v>
      </c>
      <c r="L24" s="30">
        <v>13.923599999999999</v>
      </c>
      <c r="M24" s="19">
        <v>28</v>
      </c>
      <c r="N24" s="50">
        <f t="shared" si="0"/>
        <v>25.233627393021649</v>
      </c>
    </row>
    <row r="25" spans="1:31" ht="12.75" customHeight="1">
      <c r="B25" s="49" t="s">
        <v>126</v>
      </c>
      <c r="C25" s="27">
        <v>44</v>
      </c>
      <c r="D25" s="36" t="s">
        <v>107</v>
      </c>
      <c r="E25" s="27">
        <v>0</v>
      </c>
      <c r="F25" s="27">
        <v>880</v>
      </c>
      <c r="G25" s="27">
        <v>435</v>
      </c>
      <c r="H25" s="27">
        <v>369.75</v>
      </c>
      <c r="I25" s="27">
        <v>21.251999999999999</v>
      </c>
      <c r="J25" s="68">
        <v>12.145340000000001</v>
      </c>
      <c r="K25" s="31">
        <v>30.8</v>
      </c>
      <c r="L25" s="30">
        <v>27.103999999999999</v>
      </c>
      <c r="M25" s="19">
        <v>118</v>
      </c>
      <c r="N25" s="50">
        <f t="shared" si="0"/>
        <v>35.746351401141318</v>
      </c>
    </row>
    <row r="26" spans="1:31" ht="12.75" customHeight="1">
      <c r="B26" s="49" t="s">
        <v>177</v>
      </c>
      <c r="C26" s="27">
        <v>5</v>
      </c>
      <c r="D26" s="36" t="s">
        <v>107</v>
      </c>
      <c r="E26" s="27">
        <v>0</v>
      </c>
      <c r="F26" s="27">
        <v>100</v>
      </c>
      <c r="G26" s="27">
        <v>52.5</v>
      </c>
      <c r="H26" s="27">
        <v>44.625</v>
      </c>
      <c r="I26" s="27">
        <v>1.7</v>
      </c>
      <c r="J26" s="68">
        <v>1.4284900000000003</v>
      </c>
      <c r="K26" s="31">
        <v>3.5000000000000004</v>
      </c>
      <c r="L26" s="30">
        <v>3.0800000000000005</v>
      </c>
      <c r="M26" s="19"/>
      <c r="N26" s="50">
        <f t="shared" si="0"/>
        <v>4.1127967555685352</v>
      </c>
    </row>
    <row r="27" spans="1:31">
      <c r="B27" s="82" t="s">
        <v>127</v>
      </c>
      <c r="C27" s="83">
        <v>22</v>
      </c>
      <c r="D27" s="84" t="s">
        <v>107</v>
      </c>
      <c r="E27" s="83" t="s">
        <v>21</v>
      </c>
      <c r="F27" s="83">
        <v>880</v>
      </c>
      <c r="G27" s="83">
        <v>220</v>
      </c>
      <c r="H27" s="83">
        <v>173.8</v>
      </c>
      <c r="I27" s="83">
        <v>57</v>
      </c>
      <c r="J27" s="85">
        <v>13.397632520000002</v>
      </c>
      <c r="K27" s="86">
        <v>14.999999999999998</v>
      </c>
      <c r="L27" s="87">
        <v>12.599999999999998</v>
      </c>
      <c r="M27" s="88">
        <v>29.5</v>
      </c>
      <c r="N27" s="50">
        <f t="shared" si="0"/>
        <v>24.749820025770017</v>
      </c>
    </row>
    <row r="28" spans="1:31">
      <c r="B28" s="49" t="s">
        <v>192</v>
      </c>
      <c r="C28" s="27">
        <v>21</v>
      </c>
      <c r="D28" s="36" t="s">
        <v>190</v>
      </c>
      <c r="E28" s="27" t="s">
        <v>44</v>
      </c>
      <c r="F28" s="27">
        <v>880</v>
      </c>
      <c r="G28" s="27">
        <v>211.3</v>
      </c>
      <c r="H28" s="27">
        <v>166.92700000000002</v>
      </c>
      <c r="I28" s="27">
        <v>56.9</v>
      </c>
      <c r="J28" s="68">
        <v>13.4373843</v>
      </c>
      <c r="K28" s="31">
        <v>14.565000000000001</v>
      </c>
      <c r="L28" s="30">
        <v>12.2346</v>
      </c>
      <c r="M28" s="19">
        <v>29.5</v>
      </c>
      <c r="N28" s="50">
        <f t="shared" si="0"/>
        <v>24.48138936772985</v>
      </c>
    </row>
    <row r="29" spans="1:31">
      <c r="B29" s="49" t="s">
        <v>179</v>
      </c>
      <c r="C29" s="27">
        <v>19</v>
      </c>
      <c r="D29" s="36" t="s">
        <v>176</v>
      </c>
      <c r="E29" s="27" t="s">
        <v>22</v>
      </c>
      <c r="F29" s="27">
        <v>880</v>
      </c>
      <c r="G29" s="27">
        <v>193</v>
      </c>
      <c r="H29" s="27">
        <v>164.04999999999998</v>
      </c>
      <c r="I29" s="27">
        <v>58.9</v>
      </c>
      <c r="J29" s="68">
        <v>13.439442000000001</v>
      </c>
      <c r="K29" s="31">
        <v>15.7</v>
      </c>
      <c r="L29" s="30">
        <v>13.187999999999999</v>
      </c>
      <c r="M29" s="19">
        <v>29.5</v>
      </c>
      <c r="N29" s="50">
        <f t="shared" si="0"/>
        <v>25.292749528771338</v>
      </c>
    </row>
    <row r="30" spans="1:31">
      <c r="B30" s="49" t="s">
        <v>128</v>
      </c>
      <c r="C30" s="27">
        <v>57</v>
      </c>
      <c r="D30" s="36" t="s">
        <v>107</v>
      </c>
      <c r="E30" s="27">
        <v>0</v>
      </c>
      <c r="F30" s="27">
        <v>910</v>
      </c>
      <c r="G30" s="27">
        <v>573</v>
      </c>
      <c r="H30" s="27">
        <v>475.59</v>
      </c>
      <c r="I30" s="27">
        <v>14</v>
      </c>
      <c r="J30" s="68">
        <v>12.817102000000002</v>
      </c>
      <c r="K30" s="31">
        <v>39.53</v>
      </c>
      <c r="L30" s="30">
        <v>34.391100000000002</v>
      </c>
      <c r="M30" s="19">
        <v>130</v>
      </c>
      <c r="N30" s="50">
        <f t="shared" si="0"/>
        <v>42.636050850916327</v>
      </c>
    </row>
    <row r="31" spans="1:31">
      <c r="B31" s="49" t="s">
        <v>129</v>
      </c>
      <c r="C31" s="27">
        <v>69</v>
      </c>
      <c r="D31" s="36" t="s">
        <v>107</v>
      </c>
      <c r="E31" s="27">
        <v>0</v>
      </c>
      <c r="F31" s="27">
        <v>910</v>
      </c>
      <c r="G31" s="27">
        <v>692</v>
      </c>
      <c r="H31" s="27">
        <v>622.80000000000007</v>
      </c>
      <c r="I31" s="27">
        <v>6</v>
      </c>
      <c r="J31" s="68">
        <v>14.527984999999999</v>
      </c>
      <c r="K31" s="31">
        <v>52.620000000000005</v>
      </c>
      <c r="L31" s="30">
        <v>46.831800000000001</v>
      </c>
      <c r="M31" s="19">
        <v>130</v>
      </c>
      <c r="N31" s="50">
        <f t="shared" si="0"/>
        <v>54.990032836821115</v>
      </c>
    </row>
    <row r="32" spans="1:31">
      <c r="B32" s="49" t="s">
        <v>130</v>
      </c>
      <c r="C32" s="27">
        <v>66</v>
      </c>
      <c r="D32" s="36" t="s">
        <v>107</v>
      </c>
      <c r="E32" s="27">
        <v>0</v>
      </c>
      <c r="F32" s="27">
        <v>910</v>
      </c>
      <c r="G32" s="27">
        <v>655</v>
      </c>
      <c r="H32" s="27">
        <v>589.5</v>
      </c>
      <c r="I32" s="27">
        <v>0</v>
      </c>
      <c r="J32" s="68">
        <v>15.382954</v>
      </c>
      <c r="K32" s="31">
        <v>48.55</v>
      </c>
      <c r="L32" s="30">
        <v>43.209499999999998</v>
      </c>
      <c r="M32" s="19"/>
      <c r="N32" s="50">
        <f t="shared" si="0"/>
        <v>52.812546245445851</v>
      </c>
    </row>
    <row r="33" spans="1:14">
      <c r="B33" s="49" t="s">
        <v>180</v>
      </c>
      <c r="C33" s="27">
        <v>76</v>
      </c>
      <c r="D33" s="36" t="s">
        <v>107</v>
      </c>
      <c r="E33" s="27">
        <v>0</v>
      </c>
      <c r="F33" s="27">
        <v>900</v>
      </c>
      <c r="G33" s="27">
        <v>756</v>
      </c>
      <c r="H33" s="27">
        <v>710.64</v>
      </c>
      <c r="I33" s="27">
        <v>7</v>
      </c>
      <c r="J33" s="68">
        <v>16.076889000000001</v>
      </c>
      <c r="K33" s="31">
        <v>57.614399999999989</v>
      </c>
      <c r="L33" s="30">
        <v>51.27681599999999</v>
      </c>
      <c r="M33" s="19">
        <v>121</v>
      </c>
      <c r="N33" s="50">
        <f t="shared" si="0"/>
        <v>60.387718430167041</v>
      </c>
    </row>
    <row r="34" spans="1:14">
      <c r="B34" s="49" t="s">
        <v>131</v>
      </c>
      <c r="C34" s="27">
        <v>21</v>
      </c>
      <c r="D34" s="36" t="s">
        <v>107</v>
      </c>
      <c r="E34" s="27">
        <v>0</v>
      </c>
      <c r="F34" s="27">
        <v>910</v>
      </c>
      <c r="G34" s="27">
        <v>207</v>
      </c>
      <c r="H34" s="27">
        <v>159.39000000000001</v>
      </c>
      <c r="I34" s="27">
        <v>64</v>
      </c>
      <c r="J34" s="68">
        <v>12.477544000000002</v>
      </c>
      <c r="K34" s="31">
        <v>7.5524999999999993</v>
      </c>
      <c r="L34" s="30">
        <v>6.2685749999999993</v>
      </c>
      <c r="M34" s="19">
        <v>62.5</v>
      </c>
      <c r="N34" s="50">
        <f t="shared" si="0"/>
        <v>18.410732222011688</v>
      </c>
    </row>
    <row r="35" spans="1:14">
      <c r="B35" s="49" t="s">
        <v>132</v>
      </c>
      <c r="C35" s="27">
        <v>34</v>
      </c>
      <c r="D35" s="36" t="s">
        <v>107</v>
      </c>
      <c r="E35" s="27">
        <v>0</v>
      </c>
      <c r="F35" s="27">
        <v>890</v>
      </c>
      <c r="G35" s="27">
        <v>338</v>
      </c>
      <c r="H35" s="27">
        <v>223.08</v>
      </c>
      <c r="I35" s="27">
        <v>93</v>
      </c>
      <c r="J35" s="68">
        <v>10.85977428</v>
      </c>
      <c r="K35" s="31">
        <v>12.480795454545454</v>
      </c>
      <c r="L35" s="30">
        <v>7.9877090909090906</v>
      </c>
      <c r="M35" s="19">
        <v>42</v>
      </c>
      <c r="N35" s="50">
        <f t="shared" si="0"/>
        <v>18.172642097510277</v>
      </c>
    </row>
    <row r="36" spans="1:14">
      <c r="B36" s="49" t="s">
        <v>133</v>
      </c>
      <c r="C36" s="27">
        <v>33</v>
      </c>
      <c r="D36" s="36" t="s">
        <v>107</v>
      </c>
      <c r="E36" s="27">
        <v>0</v>
      </c>
      <c r="F36" s="27">
        <v>900</v>
      </c>
      <c r="G36" s="27">
        <v>333</v>
      </c>
      <c r="H36" s="27">
        <v>249.75</v>
      </c>
      <c r="I36" s="27">
        <v>95</v>
      </c>
      <c r="J36" s="68">
        <v>11.627713</v>
      </c>
      <c r="K36" s="31">
        <v>12.379090909090909</v>
      </c>
      <c r="L36" s="30">
        <v>10.150854545454544</v>
      </c>
      <c r="M36" s="19">
        <v>64</v>
      </c>
      <c r="N36" s="50">
        <f t="shared" si="0"/>
        <v>20.81426761954296</v>
      </c>
    </row>
    <row r="37" spans="1:14">
      <c r="B37" s="49" t="s">
        <v>134</v>
      </c>
      <c r="C37" s="27">
        <v>30</v>
      </c>
      <c r="D37" s="36" t="s">
        <v>107</v>
      </c>
      <c r="E37" s="27">
        <v>0</v>
      </c>
      <c r="F37" s="27">
        <v>880</v>
      </c>
      <c r="G37" s="27">
        <v>295</v>
      </c>
      <c r="H37" s="27">
        <v>250.75</v>
      </c>
      <c r="I37" s="27">
        <v>143</v>
      </c>
      <c r="J37" s="68">
        <v>13.468937999999998</v>
      </c>
      <c r="K37" s="31">
        <v>13.6225</v>
      </c>
      <c r="L37" s="30">
        <v>11.4429</v>
      </c>
      <c r="M37" s="19">
        <v>30</v>
      </c>
      <c r="N37" s="50">
        <f t="shared" si="0"/>
        <v>23.842534518918669</v>
      </c>
    </row>
    <row r="38" spans="1:14">
      <c r="B38" s="49" t="s">
        <v>135</v>
      </c>
      <c r="C38" s="27">
        <v>38</v>
      </c>
      <c r="D38" s="36" t="s">
        <v>107</v>
      </c>
      <c r="E38" s="27">
        <v>0</v>
      </c>
      <c r="F38" s="27">
        <v>880</v>
      </c>
      <c r="G38" s="27">
        <v>378</v>
      </c>
      <c r="H38" s="27">
        <v>332.64</v>
      </c>
      <c r="I38" s="27">
        <v>148</v>
      </c>
      <c r="J38" s="68">
        <v>13.606580000000003</v>
      </c>
      <c r="K38" s="31">
        <v>18.028400000000001</v>
      </c>
      <c r="L38" s="30">
        <v>15.143856000000001</v>
      </c>
      <c r="M38" s="19">
        <v>30</v>
      </c>
      <c r="N38" s="50">
        <f t="shared" si="0"/>
        <v>27.12813417828842</v>
      </c>
    </row>
    <row r="39" spans="1:14">
      <c r="B39" s="49" t="s">
        <v>136</v>
      </c>
      <c r="C39" s="27">
        <v>33</v>
      </c>
      <c r="D39" s="36" t="s">
        <v>107</v>
      </c>
      <c r="E39" s="27">
        <v>0</v>
      </c>
      <c r="F39" s="27">
        <v>880</v>
      </c>
      <c r="G39" s="27">
        <v>326</v>
      </c>
      <c r="H39" s="27">
        <v>290.14</v>
      </c>
      <c r="I39" s="27">
        <v>114</v>
      </c>
      <c r="J39" s="68">
        <v>13.964832880000003</v>
      </c>
      <c r="K39" s="31">
        <v>14.24</v>
      </c>
      <c r="L39" s="30">
        <v>11.961599999999999</v>
      </c>
      <c r="M39" s="19">
        <v>30</v>
      </c>
      <c r="N39" s="50">
        <f t="shared" si="0"/>
        <v>24.803028846610687</v>
      </c>
    </row>
    <row r="40" spans="1:14">
      <c r="B40" s="49" t="s">
        <v>185</v>
      </c>
      <c r="C40" s="27">
        <v>29</v>
      </c>
      <c r="D40" s="36" t="s">
        <v>176</v>
      </c>
      <c r="E40" s="27">
        <v>0</v>
      </c>
      <c r="F40" s="27">
        <v>880</v>
      </c>
      <c r="G40" s="27">
        <v>293</v>
      </c>
      <c r="H40" s="27">
        <v>249.04999999999998</v>
      </c>
      <c r="I40" s="27">
        <v>138</v>
      </c>
      <c r="J40" s="68">
        <v>13.504732000000001</v>
      </c>
      <c r="K40" s="31">
        <v>13.547499999999999</v>
      </c>
      <c r="L40" s="30">
        <v>11.379899999999999</v>
      </c>
      <c r="M40" s="19">
        <v>30</v>
      </c>
      <c r="N40" s="50">
        <f t="shared" si="0"/>
        <v>23.826614737130576</v>
      </c>
    </row>
    <row r="41" spans="1:14">
      <c r="B41" s="49" t="s">
        <v>84</v>
      </c>
      <c r="C41" s="27">
        <v>27</v>
      </c>
      <c r="D41" s="36" t="s">
        <v>53</v>
      </c>
      <c r="E41" s="27">
        <v>0</v>
      </c>
      <c r="F41" s="27">
        <v>920</v>
      </c>
      <c r="G41" s="27">
        <v>273</v>
      </c>
      <c r="H41" s="27">
        <v>204.75</v>
      </c>
      <c r="I41" s="27">
        <v>133</v>
      </c>
      <c r="J41" s="68">
        <v>8.2323143999999981</v>
      </c>
      <c r="K41" s="31">
        <v>13.548481818181818</v>
      </c>
      <c r="L41" s="30">
        <v>9.6194220909090902</v>
      </c>
      <c r="M41" s="19">
        <v>20</v>
      </c>
      <c r="N41" s="50">
        <f t="shared" si="0"/>
        <v>16.801081666582842</v>
      </c>
    </row>
    <row r="42" spans="1:14">
      <c r="B42" s="49" t="s">
        <v>137</v>
      </c>
      <c r="C42" s="27">
        <v>35</v>
      </c>
      <c r="D42" s="36" t="s">
        <v>107</v>
      </c>
      <c r="E42" s="27">
        <v>0</v>
      </c>
      <c r="F42" s="27">
        <v>960</v>
      </c>
      <c r="G42" s="27">
        <v>350</v>
      </c>
      <c r="H42" s="27">
        <v>332.5</v>
      </c>
      <c r="I42" s="27">
        <v>0</v>
      </c>
      <c r="J42" s="68">
        <v>15.010265839999999</v>
      </c>
      <c r="K42" s="31">
        <v>26.9</v>
      </c>
      <c r="L42" s="30">
        <v>26.092999999999996</v>
      </c>
      <c r="M42" s="22">
        <v>119.7</v>
      </c>
      <c r="N42" s="50">
        <f t="shared" si="0"/>
        <v>37.893870865621608</v>
      </c>
    </row>
    <row r="43" spans="1:14">
      <c r="B43" s="49" t="s">
        <v>138</v>
      </c>
      <c r="C43" s="27">
        <v>36</v>
      </c>
      <c r="D43" s="36" t="s">
        <v>107</v>
      </c>
      <c r="E43" s="27" t="s">
        <v>20</v>
      </c>
      <c r="F43" s="27">
        <v>890</v>
      </c>
      <c r="G43" s="27">
        <v>355</v>
      </c>
      <c r="H43" s="27">
        <v>252.04999999999998</v>
      </c>
      <c r="I43" s="27">
        <v>116</v>
      </c>
      <c r="J43" s="68">
        <v>9.9248530000000024</v>
      </c>
      <c r="K43" s="31">
        <v>19.944409090909087</v>
      </c>
      <c r="L43" s="30">
        <v>14.559418636363633</v>
      </c>
      <c r="M43" s="22">
        <v>32</v>
      </c>
      <c r="N43" s="50">
        <f t="shared" si="0"/>
        <v>22.769571471714166</v>
      </c>
    </row>
    <row r="44" spans="1:14" s="2" customFormat="1">
      <c r="A44" s="3"/>
      <c r="B44" s="82" t="s">
        <v>139</v>
      </c>
      <c r="C44" s="83">
        <v>34</v>
      </c>
      <c r="D44" s="84" t="s">
        <v>140</v>
      </c>
      <c r="E44" s="83">
        <v>0</v>
      </c>
      <c r="F44" s="83">
        <v>889</v>
      </c>
      <c r="G44" s="83">
        <v>339</v>
      </c>
      <c r="H44" s="83">
        <v>240.69</v>
      </c>
      <c r="I44" s="83">
        <v>116</v>
      </c>
      <c r="J44" s="85">
        <v>9.8607814999999999</v>
      </c>
      <c r="K44" s="86">
        <v>19.600000000000001</v>
      </c>
      <c r="L44" s="87">
        <v>14.308</v>
      </c>
      <c r="M44" s="89">
        <v>32</v>
      </c>
      <c r="N44" s="50">
        <f t="shared" si="0"/>
        <v>22.488961314482619</v>
      </c>
    </row>
    <row r="45" spans="1:14">
      <c r="B45" s="49" t="s">
        <v>85</v>
      </c>
      <c r="C45" s="27">
        <v>22</v>
      </c>
      <c r="D45" s="36">
        <v>0</v>
      </c>
      <c r="E45" s="27" t="s">
        <v>23</v>
      </c>
      <c r="F45" s="27">
        <v>900</v>
      </c>
      <c r="G45" s="27">
        <v>220</v>
      </c>
      <c r="H45" s="27">
        <v>187</v>
      </c>
      <c r="I45" s="27">
        <v>96</v>
      </c>
      <c r="J45" s="68">
        <v>15.185009999999998</v>
      </c>
      <c r="K45" s="31">
        <v>14.629545454545454</v>
      </c>
      <c r="L45" s="30">
        <v>10.825863636363636</v>
      </c>
      <c r="M45" s="22">
        <v>36</v>
      </c>
      <c r="N45" s="50">
        <f t="shared" si="0"/>
        <v>25.119163199769325</v>
      </c>
    </row>
    <row r="46" spans="1:14">
      <c r="B46" s="49" t="s">
        <v>86</v>
      </c>
      <c r="C46" s="27">
        <v>27</v>
      </c>
      <c r="D46" s="36">
        <v>0</v>
      </c>
      <c r="E46" s="27" t="s">
        <v>24</v>
      </c>
      <c r="F46" s="27">
        <v>900</v>
      </c>
      <c r="G46" s="27">
        <v>267</v>
      </c>
      <c r="H46" s="27">
        <v>226.95</v>
      </c>
      <c r="I46" s="27">
        <v>112</v>
      </c>
      <c r="J46" s="68">
        <v>14.427065999999998</v>
      </c>
      <c r="K46" s="31">
        <v>16.509545454545457</v>
      </c>
      <c r="L46" s="30">
        <v>12.217063636363637</v>
      </c>
      <c r="M46" s="22">
        <v>36</v>
      </c>
      <c r="N46" s="50">
        <f t="shared" si="0"/>
        <v>25.504785703214253</v>
      </c>
    </row>
    <row r="47" spans="1:14">
      <c r="B47" s="49" t="s">
        <v>87</v>
      </c>
      <c r="C47" s="27">
        <v>28</v>
      </c>
      <c r="D47" s="36">
        <v>0</v>
      </c>
      <c r="E47" s="27" t="s">
        <v>25</v>
      </c>
      <c r="F47" s="27">
        <v>900</v>
      </c>
      <c r="G47" s="27">
        <v>280</v>
      </c>
      <c r="H47" s="27">
        <v>238</v>
      </c>
      <c r="I47" s="27">
        <v>108</v>
      </c>
      <c r="J47" s="68">
        <v>13.693966000000001</v>
      </c>
      <c r="K47" s="31">
        <v>17.029545454545453</v>
      </c>
      <c r="L47" s="30">
        <v>12.601863636363635</v>
      </c>
      <c r="M47" s="22">
        <v>36</v>
      </c>
      <c r="N47" s="50">
        <f t="shared" si="0"/>
        <v>25.062286837398332</v>
      </c>
    </row>
    <row r="48" spans="1:14">
      <c r="B48" s="49" t="s">
        <v>88</v>
      </c>
      <c r="C48" s="27">
        <v>30</v>
      </c>
      <c r="D48" s="36">
        <v>0</v>
      </c>
      <c r="E48" s="27" t="s">
        <v>26</v>
      </c>
      <c r="F48" s="27">
        <v>900</v>
      </c>
      <c r="G48" s="27">
        <v>299</v>
      </c>
      <c r="H48" s="27">
        <v>254.15</v>
      </c>
      <c r="I48" s="27">
        <v>114</v>
      </c>
      <c r="J48" s="68">
        <v>13.092979999999999</v>
      </c>
      <c r="K48" s="31">
        <v>17.789545454545454</v>
      </c>
      <c r="L48" s="30">
        <v>13.164263636363636</v>
      </c>
      <c r="M48" s="22">
        <v>36</v>
      </c>
      <c r="N48" s="50">
        <f t="shared" si="0"/>
        <v>24.909128067879891</v>
      </c>
    </row>
    <row r="49" spans="1:31">
      <c r="B49" s="49" t="s">
        <v>141</v>
      </c>
      <c r="C49" s="27">
        <v>36</v>
      </c>
      <c r="D49" s="36" t="s">
        <v>107</v>
      </c>
      <c r="E49" s="27">
        <v>0</v>
      </c>
      <c r="F49" s="27">
        <v>890</v>
      </c>
      <c r="G49" s="27">
        <v>356</v>
      </c>
      <c r="H49" s="27">
        <v>270.56</v>
      </c>
      <c r="I49" s="27">
        <v>55</v>
      </c>
      <c r="J49" s="68">
        <v>15.76002783</v>
      </c>
      <c r="K49" s="31">
        <v>22.553409090909092</v>
      </c>
      <c r="L49" s="30">
        <v>18.042727272727273</v>
      </c>
      <c r="M49" s="22">
        <v>64</v>
      </c>
      <c r="N49" s="50">
        <f t="shared" si="0"/>
        <v>31.847754474699673</v>
      </c>
    </row>
    <row r="50" spans="1:31">
      <c r="B50" s="49" t="s">
        <v>89</v>
      </c>
      <c r="C50" s="27">
        <v>42</v>
      </c>
      <c r="D50" s="36">
        <v>0</v>
      </c>
      <c r="E50" s="27">
        <v>0</v>
      </c>
      <c r="F50" s="27">
        <v>910</v>
      </c>
      <c r="G50" s="27">
        <v>420</v>
      </c>
      <c r="H50" s="27">
        <v>365.4</v>
      </c>
      <c r="I50" s="27">
        <v>60</v>
      </c>
      <c r="J50" s="68">
        <v>14.39615</v>
      </c>
      <c r="K50" s="31">
        <v>26.337500000000006</v>
      </c>
      <c r="L50" s="30">
        <v>23.440375000000007</v>
      </c>
      <c r="M50" s="22"/>
      <c r="N50" s="50">
        <f t="shared" si="0"/>
        <v>34.998174362315126</v>
      </c>
    </row>
    <row r="51" spans="1:31">
      <c r="B51" s="49" t="s">
        <v>142</v>
      </c>
      <c r="C51" s="27">
        <v>41</v>
      </c>
      <c r="D51" s="36" t="s">
        <v>107</v>
      </c>
      <c r="E51" s="27">
        <v>0</v>
      </c>
      <c r="F51" s="27">
        <v>890</v>
      </c>
      <c r="G51" s="27">
        <v>405</v>
      </c>
      <c r="H51" s="27">
        <v>352.35</v>
      </c>
      <c r="I51" s="27">
        <v>53</v>
      </c>
      <c r="J51" s="68">
        <v>14.19426</v>
      </c>
      <c r="K51" s="31">
        <v>25.412499999999998</v>
      </c>
      <c r="L51" s="30">
        <v>21.854749999999999</v>
      </c>
      <c r="M51" s="22"/>
      <c r="N51" s="50">
        <f t="shared" si="0"/>
        <v>33.440565994161965</v>
      </c>
    </row>
    <row r="52" spans="1:31">
      <c r="B52" s="49" t="s">
        <v>143</v>
      </c>
      <c r="C52" s="27">
        <v>48</v>
      </c>
      <c r="D52" s="36" t="s">
        <v>107</v>
      </c>
      <c r="E52" s="27" t="s">
        <v>20</v>
      </c>
      <c r="F52" s="27">
        <v>880</v>
      </c>
      <c r="G52" s="27">
        <v>480</v>
      </c>
      <c r="H52" s="27">
        <v>393.59999999999997</v>
      </c>
      <c r="I52" s="27">
        <v>35</v>
      </c>
      <c r="J52" s="68">
        <v>13.888607839999999</v>
      </c>
      <c r="K52" s="31">
        <v>29.243999999999993</v>
      </c>
      <c r="L52" s="30">
        <v>25.442279999999993</v>
      </c>
      <c r="M52" s="22">
        <v>56.5</v>
      </c>
      <c r="N52" s="50">
        <f t="shared" si="0"/>
        <v>36.164832677155815</v>
      </c>
    </row>
    <row r="53" spans="1:31">
      <c r="B53" s="49" t="s">
        <v>144</v>
      </c>
      <c r="C53" s="27">
        <v>49</v>
      </c>
      <c r="D53" s="36">
        <v>0</v>
      </c>
      <c r="E53" s="27" t="s">
        <v>47</v>
      </c>
      <c r="F53" s="27">
        <v>890</v>
      </c>
      <c r="G53" s="27">
        <v>485</v>
      </c>
      <c r="H53" s="27">
        <v>397.7</v>
      </c>
      <c r="I53" s="27">
        <v>44</v>
      </c>
      <c r="J53" s="68">
        <v>13.961272000000001</v>
      </c>
      <c r="K53" s="31">
        <v>29.552545454545456</v>
      </c>
      <c r="L53" s="30">
        <v>25.710714545454547</v>
      </c>
      <c r="M53" s="22">
        <v>56.5</v>
      </c>
      <c r="N53" s="50">
        <f t="shared" si="0"/>
        <v>36.468899749468065</v>
      </c>
    </row>
    <row r="54" spans="1:31">
      <c r="B54" s="49" t="s">
        <v>145</v>
      </c>
      <c r="C54" s="27">
        <v>47</v>
      </c>
      <c r="D54" s="36" t="s">
        <v>146</v>
      </c>
      <c r="E54" s="27">
        <v>0</v>
      </c>
      <c r="F54" s="27">
        <v>890</v>
      </c>
      <c r="G54" s="27">
        <v>473.65800000000007</v>
      </c>
      <c r="H54" s="27">
        <v>388.39956000000001</v>
      </c>
      <c r="I54" s="27">
        <v>35.697900000000004</v>
      </c>
      <c r="J54" s="68">
        <v>13.980995938</v>
      </c>
      <c r="K54" s="31">
        <v>28.95935885454546</v>
      </c>
      <c r="L54" s="30">
        <v>25.194642203454549</v>
      </c>
      <c r="M54" s="22">
        <v>56.5</v>
      </c>
      <c r="N54" s="50">
        <f t="shared" si="0"/>
        <v>36.051574124136792</v>
      </c>
    </row>
    <row r="55" spans="1:31">
      <c r="B55" s="49" t="s">
        <v>52</v>
      </c>
      <c r="C55" s="27">
        <v>47</v>
      </c>
      <c r="D55" s="36">
        <v>0</v>
      </c>
      <c r="E55" s="27" t="s">
        <v>46</v>
      </c>
      <c r="F55" s="27">
        <v>890</v>
      </c>
      <c r="G55" s="27">
        <v>470</v>
      </c>
      <c r="H55" s="27">
        <v>385.4</v>
      </c>
      <c r="I55" s="27">
        <v>52</v>
      </c>
      <c r="J55" s="68">
        <v>13.857122999999998</v>
      </c>
      <c r="K55" s="31">
        <v>28.768045454545451</v>
      </c>
      <c r="L55" s="30">
        <v>25.028199545454541</v>
      </c>
      <c r="M55" s="22">
        <v>56.5</v>
      </c>
      <c r="N55" s="50">
        <f t="shared" si="0"/>
        <v>35.780349601293473</v>
      </c>
    </row>
    <row r="56" spans="1:31" s="35" customFormat="1">
      <c r="A56" s="34"/>
      <c r="B56" s="82" t="s">
        <v>90</v>
      </c>
      <c r="C56" s="83">
        <v>46</v>
      </c>
      <c r="D56" s="84">
        <v>0</v>
      </c>
      <c r="E56" s="83" t="s">
        <v>45</v>
      </c>
      <c r="F56" s="83">
        <v>890</v>
      </c>
      <c r="G56" s="83">
        <v>459</v>
      </c>
      <c r="H56" s="83">
        <v>376.38</v>
      </c>
      <c r="I56" s="83">
        <v>47</v>
      </c>
      <c r="J56" s="85">
        <v>13.838336999999999</v>
      </c>
      <c r="K56" s="86">
        <v>28.192745454545456</v>
      </c>
      <c r="L56" s="87">
        <v>24.527688545454545</v>
      </c>
      <c r="M56" s="89">
        <v>56.5</v>
      </c>
      <c r="N56" s="50">
        <f t="shared" si="0"/>
        <v>35.335830733935076</v>
      </c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31" s="35" customFormat="1">
      <c r="A57" s="34"/>
      <c r="B57" s="49" t="s">
        <v>91</v>
      </c>
      <c r="C57" s="27">
        <v>45</v>
      </c>
      <c r="D57" s="36">
        <v>0</v>
      </c>
      <c r="E57" s="27">
        <v>0</v>
      </c>
      <c r="F57" s="27">
        <v>870</v>
      </c>
      <c r="G57" s="27">
        <v>448</v>
      </c>
      <c r="H57" s="27">
        <v>367.35999999999996</v>
      </c>
      <c r="I57" s="27">
        <v>61.766000000000005</v>
      </c>
      <c r="J57" s="68">
        <v>13.626042000000002</v>
      </c>
      <c r="K57" s="31">
        <v>27.523354545454545</v>
      </c>
      <c r="L57" s="30">
        <v>23.945318454545454</v>
      </c>
      <c r="M57" s="22">
        <v>64.5</v>
      </c>
      <c r="N57" s="50">
        <f t="shared" si="0"/>
        <v>34.618822361282959</v>
      </c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31" s="35" customFormat="1">
      <c r="A58" s="34"/>
      <c r="B58" s="49" t="s">
        <v>147</v>
      </c>
      <c r="C58" s="27">
        <v>45</v>
      </c>
      <c r="D58" s="36" t="s">
        <v>146</v>
      </c>
      <c r="E58" s="27">
        <v>0</v>
      </c>
      <c r="F58" s="27">
        <v>890</v>
      </c>
      <c r="G58" s="27">
        <v>446.42400000000004</v>
      </c>
      <c r="H58" s="27">
        <v>366.06768</v>
      </c>
      <c r="I58" s="27">
        <v>61.766000000000005</v>
      </c>
      <c r="J58" s="68">
        <v>13.167056139</v>
      </c>
      <c r="K58" s="31">
        <v>27.535020654545455</v>
      </c>
      <c r="L58" s="30">
        <v>23.955467969454546</v>
      </c>
      <c r="M58" s="22">
        <v>56.5</v>
      </c>
      <c r="N58" s="50">
        <f t="shared" si="0"/>
        <v>34.14591226589112</v>
      </c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31" s="35" customFormat="1">
      <c r="A59" s="34"/>
      <c r="B59" s="49" t="s">
        <v>92</v>
      </c>
      <c r="C59" s="27">
        <v>44</v>
      </c>
      <c r="D59" s="36">
        <v>0</v>
      </c>
      <c r="E59" s="27" t="s">
        <v>18</v>
      </c>
      <c r="F59" s="27">
        <v>890</v>
      </c>
      <c r="G59" s="27">
        <v>440</v>
      </c>
      <c r="H59" s="27">
        <v>360.79999999999995</v>
      </c>
      <c r="I59" s="27">
        <v>67</v>
      </c>
      <c r="J59" s="68">
        <v>13.154765999999999</v>
      </c>
      <c r="K59" s="31">
        <v>27.199045454545455</v>
      </c>
      <c r="L59" s="30">
        <v>23.663169545454547</v>
      </c>
      <c r="M59" s="22">
        <v>52</v>
      </c>
      <c r="N59" s="50">
        <f t="shared" si="0"/>
        <v>33.884929356801933</v>
      </c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</row>
    <row r="60" spans="1:31" s="35" customFormat="1">
      <c r="A60" s="34"/>
      <c r="B60" s="82" t="s">
        <v>55</v>
      </c>
      <c r="C60" s="83">
        <v>43</v>
      </c>
      <c r="D60" s="84">
        <v>0</v>
      </c>
      <c r="E60" s="83" t="s">
        <v>41</v>
      </c>
      <c r="F60" s="83">
        <v>890</v>
      </c>
      <c r="G60" s="83">
        <v>429</v>
      </c>
      <c r="H60" s="83">
        <v>351.78</v>
      </c>
      <c r="I60" s="83">
        <v>69</v>
      </c>
      <c r="J60" s="85">
        <v>13.097460999999999</v>
      </c>
      <c r="K60" s="86">
        <v>26.623745454545457</v>
      </c>
      <c r="L60" s="87">
        <v>23.162658545454548</v>
      </c>
      <c r="M60" s="89">
        <v>52</v>
      </c>
      <c r="N60" s="50">
        <f t="shared" si="0"/>
        <v>0</v>
      </c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</row>
    <row r="61" spans="1:31" s="35" customFormat="1">
      <c r="A61" s="34"/>
      <c r="B61" s="49" t="s">
        <v>148</v>
      </c>
      <c r="C61" s="27">
        <v>44</v>
      </c>
      <c r="D61" s="36" t="s">
        <v>107</v>
      </c>
      <c r="E61" s="27">
        <v>0</v>
      </c>
      <c r="F61" s="27">
        <v>880</v>
      </c>
      <c r="G61" s="27">
        <v>440</v>
      </c>
      <c r="H61" s="27">
        <v>360.79999999999995</v>
      </c>
      <c r="I61" s="27">
        <v>60</v>
      </c>
      <c r="J61" s="68">
        <v>13.002691999999998</v>
      </c>
      <c r="K61" s="31">
        <v>27.152000000000001</v>
      </c>
      <c r="L61" s="30">
        <v>23.622240000000001</v>
      </c>
      <c r="M61" s="22">
        <v>52</v>
      </c>
      <c r="N61" s="50">
        <f t="shared" si="0"/>
        <v>33.690648619677738</v>
      </c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s="35" customFormat="1">
      <c r="A62" s="34"/>
      <c r="B62" s="49" t="s">
        <v>149</v>
      </c>
      <c r="C62" s="27">
        <v>42</v>
      </c>
      <c r="D62" s="36" t="s">
        <v>146</v>
      </c>
      <c r="E62" s="27">
        <v>0</v>
      </c>
      <c r="F62" s="27">
        <v>880</v>
      </c>
      <c r="G62" s="27">
        <v>424.16</v>
      </c>
      <c r="H62" s="27">
        <v>347.81119999999999</v>
      </c>
      <c r="I62" s="27">
        <v>83.036799999999999</v>
      </c>
      <c r="J62" s="68">
        <v>12.583161327999999</v>
      </c>
      <c r="K62" s="31">
        <v>26.323568000000002</v>
      </c>
      <c r="L62" s="30">
        <v>23.42797552</v>
      </c>
      <c r="M62" s="22">
        <v>52</v>
      </c>
      <c r="N62" s="50">
        <f t="shared" si="0"/>
        <v>33.085634117680364</v>
      </c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</row>
    <row r="63" spans="1:31" s="35" customFormat="1">
      <c r="A63" s="34"/>
      <c r="B63" s="49" t="s">
        <v>93</v>
      </c>
      <c r="C63" s="27">
        <v>42</v>
      </c>
      <c r="D63" s="36">
        <v>0</v>
      </c>
      <c r="E63" s="27" t="s">
        <v>29</v>
      </c>
      <c r="F63" s="27">
        <v>890</v>
      </c>
      <c r="G63" s="27">
        <v>420</v>
      </c>
      <c r="H63" s="27">
        <v>344.4</v>
      </c>
      <c r="I63" s="27">
        <v>72</v>
      </c>
      <c r="J63" s="68">
        <v>12.690603000000001</v>
      </c>
      <c r="K63" s="31">
        <v>26.153045454545452</v>
      </c>
      <c r="L63" s="30">
        <v>23.276210454545453</v>
      </c>
      <c r="M63" s="22">
        <v>52</v>
      </c>
      <c r="N63" s="50">
        <f t="shared" si="0"/>
        <v>33.069540648908323</v>
      </c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</row>
    <row r="64" spans="1:31" s="35" customFormat="1">
      <c r="A64" s="34"/>
      <c r="B64" s="49" t="s">
        <v>94</v>
      </c>
      <c r="C64" s="27">
        <v>41</v>
      </c>
      <c r="D64" s="36">
        <v>0</v>
      </c>
      <c r="E64" s="27" t="s">
        <v>20</v>
      </c>
      <c r="F64" s="27">
        <v>890</v>
      </c>
      <c r="G64" s="27">
        <v>410</v>
      </c>
      <c r="H64" s="27">
        <v>336.2</v>
      </c>
      <c r="I64" s="27">
        <v>77</v>
      </c>
      <c r="J64" s="68">
        <v>12.729226999999998</v>
      </c>
      <c r="K64" s="31">
        <v>25.630045454545453</v>
      </c>
      <c r="L64" s="30">
        <v>22.810740454545453</v>
      </c>
      <c r="M64" s="22">
        <v>52</v>
      </c>
      <c r="N64" s="50">
        <f t="shared" si="0"/>
        <v>32.714992085897698</v>
      </c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</row>
    <row r="65" spans="1:31" s="35" customFormat="1">
      <c r="A65" s="34"/>
      <c r="B65" s="49" t="s">
        <v>95</v>
      </c>
      <c r="C65" s="27">
        <v>40</v>
      </c>
      <c r="D65" s="36">
        <v>0</v>
      </c>
      <c r="E65" s="27" t="s">
        <v>17</v>
      </c>
      <c r="F65" s="27">
        <v>890</v>
      </c>
      <c r="G65" s="27">
        <v>402</v>
      </c>
      <c r="H65" s="27">
        <v>329.64</v>
      </c>
      <c r="I65" s="27">
        <v>88</v>
      </c>
      <c r="J65" s="68">
        <v>12.663584</v>
      </c>
      <c r="K65" s="31">
        <v>25.211645454545458</v>
      </c>
      <c r="L65" s="30">
        <v>22.438364454545457</v>
      </c>
      <c r="M65" s="22">
        <v>52</v>
      </c>
      <c r="N65" s="50">
        <f t="shared" si="0"/>
        <v>32.330070295265635</v>
      </c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s="35" customFormat="1">
      <c r="A66" s="34"/>
      <c r="B66" s="49" t="s">
        <v>96</v>
      </c>
      <c r="C66" s="27">
        <v>22</v>
      </c>
      <c r="D66" s="36">
        <v>0</v>
      </c>
      <c r="E66" s="27">
        <v>0</v>
      </c>
      <c r="F66" s="27">
        <v>880</v>
      </c>
      <c r="G66" s="27">
        <v>219</v>
      </c>
      <c r="H66" s="27">
        <v>175.20000000000002</v>
      </c>
      <c r="I66" s="27">
        <v>278</v>
      </c>
      <c r="J66" s="68">
        <v>10.943737999999998</v>
      </c>
      <c r="K66" s="31">
        <v>9.27</v>
      </c>
      <c r="L66" s="30">
        <v>7.3232999999999997</v>
      </c>
      <c r="M66" s="22"/>
      <c r="N66" s="50">
        <f t="shared" si="0"/>
        <v>17.696809463843422</v>
      </c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</row>
    <row r="67" spans="1:31" s="35" customFormat="1">
      <c r="A67" s="34"/>
      <c r="B67" s="49" t="s">
        <v>150</v>
      </c>
      <c r="C67" s="27">
        <v>34</v>
      </c>
      <c r="D67" s="36" t="s">
        <v>107</v>
      </c>
      <c r="E67" s="27">
        <v>0</v>
      </c>
      <c r="F67" s="27">
        <v>890</v>
      </c>
      <c r="G67" s="27">
        <v>338</v>
      </c>
      <c r="H67" s="27">
        <v>260.26</v>
      </c>
      <c r="I67" s="27">
        <v>200</v>
      </c>
      <c r="J67" s="68">
        <v>9.8604830000000003</v>
      </c>
      <c r="K67" s="31">
        <v>12.870681818181819</v>
      </c>
      <c r="L67" s="30">
        <v>9.910425</v>
      </c>
      <c r="M67" s="22">
        <v>30.5</v>
      </c>
      <c r="N67" s="50">
        <f t="shared" si="0"/>
        <v>18.75619176776069</v>
      </c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</row>
    <row r="68" spans="1:31" s="35" customFormat="1">
      <c r="A68" s="34"/>
      <c r="B68" s="49" t="s">
        <v>97</v>
      </c>
      <c r="C68" s="27">
        <v>29</v>
      </c>
      <c r="D68" s="36">
        <v>0</v>
      </c>
      <c r="E68" s="27">
        <v>0</v>
      </c>
      <c r="F68" s="27">
        <v>930</v>
      </c>
      <c r="G68" s="27">
        <v>292.02</v>
      </c>
      <c r="H68" s="27">
        <v>210.25439999999998</v>
      </c>
      <c r="I68" s="27">
        <v>69.75</v>
      </c>
      <c r="J68" s="68">
        <v>11.897758770000001</v>
      </c>
      <c r="K68" s="31">
        <v>6.6029999999999998</v>
      </c>
      <c r="L68" s="30">
        <v>4.5560699999999992</v>
      </c>
      <c r="M68" s="22">
        <v>33</v>
      </c>
      <c r="N68" s="50">
        <f t="shared" si="0"/>
        <v>16.348982118718482</v>
      </c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</row>
    <row r="69" spans="1:31" s="35" customFormat="1">
      <c r="A69" s="34"/>
      <c r="B69" s="49" t="s">
        <v>151</v>
      </c>
      <c r="C69" s="27">
        <v>26</v>
      </c>
      <c r="D69" s="36" t="s">
        <v>107</v>
      </c>
      <c r="E69" s="27">
        <v>0</v>
      </c>
      <c r="F69" s="27">
        <v>910</v>
      </c>
      <c r="G69" s="27">
        <v>255</v>
      </c>
      <c r="H69" s="27">
        <v>198.9</v>
      </c>
      <c r="I69" s="27">
        <v>113</v>
      </c>
      <c r="J69" s="68">
        <v>11.033172</v>
      </c>
      <c r="K69" s="31">
        <v>8.1999999999999993</v>
      </c>
      <c r="L69" s="30">
        <v>6.7239999999999993</v>
      </c>
      <c r="M69" s="22"/>
      <c r="N69" s="50">
        <f t="shared" si="0"/>
        <v>17.281977287462944</v>
      </c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34" customFormat="1">
      <c r="B70" s="49" t="s">
        <v>152</v>
      </c>
      <c r="C70" s="27">
        <v>35</v>
      </c>
      <c r="D70" s="36" t="s">
        <v>107</v>
      </c>
      <c r="E70" s="27">
        <v>0</v>
      </c>
      <c r="F70" s="27">
        <v>920</v>
      </c>
      <c r="G70" s="27">
        <v>351</v>
      </c>
      <c r="H70" s="27">
        <v>252.72</v>
      </c>
      <c r="I70" s="27">
        <v>69</v>
      </c>
      <c r="J70" s="68">
        <v>11.453660000000001</v>
      </c>
      <c r="K70" s="31">
        <v>7.1</v>
      </c>
      <c r="L70" s="30">
        <v>4.8989999999999991</v>
      </c>
      <c r="M70" s="22"/>
      <c r="N70" s="50">
        <f t="shared" si="0"/>
        <v>16.174138692574413</v>
      </c>
    </row>
    <row r="71" spans="1:31">
      <c r="B71" s="49" t="s">
        <v>153</v>
      </c>
      <c r="C71" s="27">
        <v>34</v>
      </c>
      <c r="D71" s="36" t="s">
        <v>107</v>
      </c>
      <c r="E71" s="27">
        <v>0</v>
      </c>
      <c r="F71" s="27">
        <v>920</v>
      </c>
      <c r="G71" s="27">
        <v>340</v>
      </c>
      <c r="H71" s="27">
        <v>244.79999999999998</v>
      </c>
      <c r="I71" s="27">
        <v>68</v>
      </c>
      <c r="J71" s="68">
        <v>11.547073000000001</v>
      </c>
      <c r="K71" s="31">
        <v>7.1</v>
      </c>
      <c r="L71" s="30">
        <v>4.8989999999999991</v>
      </c>
      <c r="M71" s="22"/>
      <c r="N71" s="50">
        <f t="shared" si="0"/>
        <v>16.272138772154026</v>
      </c>
    </row>
    <row r="72" spans="1:31">
      <c r="B72" s="49" t="s">
        <v>175</v>
      </c>
      <c r="C72" s="27">
        <v>34</v>
      </c>
      <c r="D72" s="36" t="s">
        <v>107</v>
      </c>
      <c r="E72" s="27">
        <v>0</v>
      </c>
      <c r="F72" s="27">
        <v>135</v>
      </c>
      <c r="G72" s="27">
        <v>35</v>
      </c>
      <c r="H72" s="27">
        <f>G72*0.89</f>
        <v>31.150000000000002</v>
      </c>
      <c r="I72" s="111" t="s">
        <v>174</v>
      </c>
      <c r="J72" s="68">
        <v>3.1</v>
      </c>
      <c r="K72" s="31">
        <v>2.8</v>
      </c>
      <c r="L72" s="30">
        <f>K72*0.98</f>
        <v>2.7439999999999998</v>
      </c>
      <c r="M72" s="22"/>
      <c r="N72" s="50">
        <f t="shared" si="0"/>
        <v>5.5812057502485786</v>
      </c>
    </row>
    <row r="73" spans="1:31" ht="5.0999999999999996" customHeight="1">
      <c r="B73" s="49"/>
      <c r="C73" s="27"/>
      <c r="D73" s="36"/>
      <c r="E73" s="27"/>
      <c r="F73" s="27"/>
      <c r="G73" s="27"/>
      <c r="H73" s="27"/>
      <c r="I73" s="27"/>
      <c r="J73" s="68"/>
      <c r="K73" s="31"/>
      <c r="L73" s="30"/>
      <c r="M73" s="22"/>
      <c r="N73" s="50"/>
    </row>
    <row r="74" spans="1:31">
      <c r="B74" s="52" t="s">
        <v>98</v>
      </c>
      <c r="C74" s="27" t="s">
        <v>65</v>
      </c>
      <c r="D74" s="36">
        <v>0</v>
      </c>
      <c r="E74" s="27">
        <v>0</v>
      </c>
      <c r="F74" s="27">
        <v>0</v>
      </c>
      <c r="G74" s="27">
        <v>0</v>
      </c>
      <c r="H74" s="27">
        <v>0</v>
      </c>
      <c r="I74" s="27">
        <v>0</v>
      </c>
      <c r="J74" s="68">
        <v>0</v>
      </c>
      <c r="K74" s="31">
        <v>0</v>
      </c>
      <c r="L74" s="30">
        <v>0</v>
      </c>
      <c r="M74" s="22"/>
      <c r="N74" s="50"/>
    </row>
    <row r="75" spans="1:31" ht="5.0999999999999996" customHeight="1">
      <c r="B75" s="52"/>
      <c r="C75" s="27"/>
      <c r="D75" s="36"/>
      <c r="E75" s="27"/>
      <c r="F75" s="27"/>
      <c r="G75" s="27"/>
      <c r="H75" s="27"/>
      <c r="I75" s="27"/>
      <c r="J75" s="68"/>
      <c r="K75" s="31"/>
      <c r="L75" s="30"/>
      <c r="M75" s="22"/>
      <c r="N75" s="50"/>
    </row>
    <row r="76" spans="1:31">
      <c r="B76" s="49" t="s">
        <v>99</v>
      </c>
      <c r="C76" s="27">
        <v>95</v>
      </c>
      <c r="D76" s="106">
        <v>0</v>
      </c>
      <c r="E76" s="105">
        <v>0</v>
      </c>
      <c r="F76" s="105">
        <v>995</v>
      </c>
      <c r="G76" s="105">
        <v>954</v>
      </c>
      <c r="H76" s="105">
        <v>954</v>
      </c>
      <c r="I76" s="105">
        <v>0</v>
      </c>
      <c r="J76" s="104">
        <v>19.557000000000002</v>
      </c>
      <c r="K76" s="103">
        <v>780</v>
      </c>
      <c r="L76" s="102">
        <v>780</v>
      </c>
      <c r="M76" s="22">
        <v>200</v>
      </c>
      <c r="N76" s="50">
        <f t="shared" si="0"/>
        <v>682.54494459093212</v>
      </c>
    </row>
    <row r="77" spans="1:31" ht="5.0999999999999996" customHeight="1">
      <c r="B77" s="49"/>
      <c r="C77" s="27"/>
      <c r="D77" s="106"/>
      <c r="E77" s="105"/>
      <c r="F77" s="105"/>
      <c r="G77" s="105"/>
      <c r="H77" s="105"/>
      <c r="I77" s="105"/>
      <c r="J77" s="104"/>
      <c r="K77" s="103"/>
      <c r="L77" s="30"/>
      <c r="M77" s="22"/>
      <c r="N77" s="50"/>
    </row>
    <row r="78" spans="1:31">
      <c r="B78" s="59" t="s">
        <v>11</v>
      </c>
      <c r="C78" s="97">
        <v>0</v>
      </c>
      <c r="D78" s="98">
        <v>0</v>
      </c>
      <c r="E78" s="99">
        <v>0</v>
      </c>
      <c r="F78" s="99"/>
      <c r="G78" s="99">
        <v>0</v>
      </c>
      <c r="H78" s="99">
        <v>0</v>
      </c>
      <c r="I78" s="99">
        <v>0</v>
      </c>
      <c r="J78" s="100">
        <v>0</v>
      </c>
      <c r="K78" s="99">
        <v>0</v>
      </c>
      <c r="L78" s="101">
        <v>0</v>
      </c>
      <c r="M78" s="81"/>
      <c r="N78" s="50"/>
    </row>
    <row r="79" spans="1:31" ht="5.0999999999999996" customHeight="1">
      <c r="B79" s="107"/>
      <c r="C79" s="108"/>
      <c r="D79" s="109"/>
      <c r="E79" s="101"/>
      <c r="F79" s="101"/>
      <c r="G79" s="101"/>
      <c r="H79" s="101"/>
      <c r="I79" s="101"/>
      <c r="J79" s="110"/>
      <c r="K79" s="101"/>
      <c r="L79" s="101"/>
      <c r="M79" s="81"/>
      <c r="N79" s="50"/>
    </row>
    <row r="80" spans="1:31" ht="12.75" customHeight="1">
      <c r="B80" s="49" t="s">
        <v>106</v>
      </c>
      <c r="C80" s="27">
        <v>9</v>
      </c>
      <c r="D80" s="36" t="s">
        <v>107</v>
      </c>
      <c r="E80" s="27">
        <v>0</v>
      </c>
      <c r="F80" s="27">
        <v>880</v>
      </c>
      <c r="G80" s="27">
        <v>88</v>
      </c>
      <c r="H80" s="27">
        <v>71.28</v>
      </c>
      <c r="I80" s="27">
        <v>21.661538461538463</v>
      </c>
      <c r="J80" s="68">
        <v>13.412773169230768</v>
      </c>
      <c r="K80" s="31">
        <v>2.2000000000000002</v>
      </c>
      <c r="L80" s="30">
        <v>1.54</v>
      </c>
      <c r="M80" s="19">
        <v>23.47</v>
      </c>
      <c r="N80" s="50">
        <f t="shared" si="0"/>
        <v>15.378492423887089</v>
      </c>
    </row>
    <row r="81" spans="2:14" ht="12.75" customHeight="1">
      <c r="B81" s="49" t="s">
        <v>108</v>
      </c>
      <c r="C81" s="27">
        <v>7</v>
      </c>
      <c r="D81" s="36" t="s">
        <v>107</v>
      </c>
      <c r="E81" s="27">
        <v>0</v>
      </c>
      <c r="F81" s="27">
        <v>650</v>
      </c>
      <c r="G81" s="27">
        <v>65</v>
      </c>
      <c r="H81" s="27">
        <v>52.650000000000006</v>
      </c>
      <c r="I81" s="27">
        <v>16</v>
      </c>
      <c r="J81" s="68">
        <v>9.9071619999999996</v>
      </c>
      <c r="K81" s="31">
        <v>1.625</v>
      </c>
      <c r="L81" s="30">
        <v>1.1375</v>
      </c>
      <c r="M81" s="19">
        <v>16</v>
      </c>
      <c r="N81" s="50">
        <f t="shared" si="0"/>
        <v>11.359113722189331</v>
      </c>
    </row>
    <row r="82" spans="2:14">
      <c r="B82" s="49" t="s">
        <v>109</v>
      </c>
      <c r="C82" s="27">
        <v>9</v>
      </c>
      <c r="D82" s="36" t="s">
        <v>107</v>
      </c>
      <c r="E82" s="27">
        <v>0</v>
      </c>
      <c r="F82" s="27">
        <v>880</v>
      </c>
      <c r="G82" s="27">
        <v>88</v>
      </c>
      <c r="H82" s="27">
        <v>71.28</v>
      </c>
      <c r="I82" s="27">
        <v>34.622950819672127</v>
      </c>
      <c r="J82" s="68">
        <v>13.243585723076921</v>
      </c>
      <c r="K82" s="31">
        <v>2.2000000000000002</v>
      </c>
      <c r="L82" s="30">
        <v>1.4740000000000002</v>
      </c>
      <c r="M82" s="19"/>
      <c r="N82" s="50">
        <f t="shared" si="0"/>
        <v>15.144979246987532</v>
      </c>
    </row>
    <row r="83" spans="2:14">
      <c r="B83" s="49" t="s">
        <v>110</v>
      </c>
      <c r="C83" s="27">
        <v>6</v>
      </c>
      <c r="D83" s="36" t="s">
        <v>107</v>
      </c>
      <c r="E83" s="27">
        <v>0</v>
      </c>
      <c r="F83" s="27">
        <v>610</v>
      </c>
      <c r="G83" s="27">
        <v>61</v>
      </c>
      <c r="H83" s="27">
        <v>47.58</v>
      </c>
      <c r="I83" s="27">
        <v>24</v>
      </c>
      <c r="J83" s="68">
        <v>9.1966980000000014</v>
      </c>
      <c r="K83" s="31">
        <v>1.5250000000000001</v>
      </c>
      <c r="L83" s="30">
        <v>1.0217500000000002</v>
      </c>
      <c r="M83" s="19"/>
      <c r="N83" s="50">
        <f t="shared" si="0"/>
        <v>10.515518930256635</v>
      </c>
    </row>
    <row r="84" spans="2:14">
      <c r="B84" s="49" t="s">
        <v>198</v>
      </c>
      <c r="C84" s="27">
        <v>6</v>
      </c>
      <c r="D84" s="36" t="s">
        <v>178</v>
      </c>
      <c r="E84" s="27">
        <v>0</v>
      </c>
      <c r="F84" s="27">
        <v>668</v>
      </c>
      <c r="G84" s="27">
        <v>60.12</v>
      </c>
      <c r="H84" s="27">
        <v>48.697200000000002</v>
      </c>
      <c r="I84" s="27">
        <v>21.376000000000001</v>
      </c>
      <c r="J84" s="68">
        <v>10.239786312</v>
      </c>
      <c r="K84" s="31">
        <v>1.8036000000000001</v>
      </c>
      <c r="L84" s="30">
        <v>1.2625200000000001</v>
      </c>
      <c r="M84" s="19">
        <v>16</v>
      </c>
      <c r="N84" s="50">
        <f t="shared" si="0"/>
        <v>11.814182813142853</v>
      </c>
    </row>
    <row r="85" spans="2:14">
      <c r="B85" s="49" t="s">
        <v>56</v>
      </c>
      <c r="C85" s="27">
        <v>14</v>
      </c>
      <c r="D85" s="36">
        <v>0</v>
      </c>
      <c r="E85" s="27">
        <v>1</v>
      </c>
      <c r="F85" s="27">
        <v>880</v>
      </c>
      <c r="G85" s="27">
        <v>138.4</v>
      </c>
      <c r="H85" s="27">
        <v>101.032</v>
      </c>
      <c r="I85" s="27">
        <v>49.4</v>
      </c>
      <c r="J85" s="68">
        <v>12.668151399999999</v>
      </c>
      <c r="K85" s="31">
        <v>4.0680000000000005</v>
      </c>
      <c r="L85" s="30">
        <v>2.9696400000000005</v>
      </c>
      <c r="M85" s="19">
        <v>25</v>
      </c>
      <c r="N85" s="50">
        <f t="shared" si="0"/>
        <v>15.810717428809658</v>
      </c>
    </row>
    <row r="86" spans="2:14">
      <c r="B86" s="49" t="s">
        <v>57</v>
      </c>
      <c r="C86" s="27">
        <v>13</v>
      </c>
      <c r="D86" s="36">
        <v>0</v>
      </c>
      <c r="E86" s="27" t="s">
        <v>40</v>
      </c>
      <c r="F86" s="27">
        <v>880</v>
      </c>
      <c r="G86" s="27">
        <v>128</v>
      </c>
      <c r="H86" s="27">
        <v>93.44</v>
      </c>
      <c r="I86" s="27">
        <v>52.2</v>
      </c>
      <c r="J86" s="68">
        <v>12.638889899999999</v>
      </c>
      <c r="K86" s="31">
        <v>3.8600000000000008</v>
      </c>
      <c r="L86" s="30">
        <v>2.8178000000000005</v>
      </c>
      <c r="M86" s="19">
        <v>25</v>
      </c>
      <c r="N86" s="50">
        <f t="shared" ref="N86:N152" si="1">IF(J86=" "," ",M$17*(J86*(L$18*J86-J$18*L86)/((J$17*(L$18*J86-J$18*L86))+(J$18*(J$17*L86-L$17*J86))))+M$18*((J86*(L$18*J86-J$18*L86)/((J$17*(L$18*J86-J$18*L86))+(J$18*(J$17*L86-L$17*J86))))*((J$17*L86-L$17*J86)/(L$18*J86-J$18*1.00000000000001*L86))))</f>
        <v>15.651144327764289</v>
      </c>
    </row>
    <row r="87" spans="2:14">
      <c r="B87" s="49" t="s">
        <v>58</v>
      </c>
      <c r="C87" s="27">
        <v>12</v>
      </c>
      <c r="D87" s="36">
        <v>0</v>
      </c>
      <c r="E87" s="27" t="s">
        <v>41</v>
      </c>
      <c r="F87" s="27">
        <v>880</v>
      </c>
      <c r="G87" s="27">
        <v>119.3</v>
      </c>
      <c r="H87" s="27">
        <v>87.088999999999999</v>
      </c>
      <c r="I87" s="27">
        <v>53.3</v>
      </c>
      <c r="J87" s="68">
        <v>12.621783799999999</v>
      </c>
      <c r="K87" s="31">
        <v>3.6860000000000004</v>
      </c>
      <c r="L87" s="30">
        <v>2.6907800000000002</v>
      </c>
      <c r="M87" s="19">
        <v>25</v>
      </c>
      <c r="N87" s="50">
        <f t="shared" si="1"/>
        <v>15.525389579533229</v>
      </c>
    </row>
    <row r="88" spans="2:14">
      <c r="B88" s="49" t="s">
        <v>59</v>
      </c>
      <c r="C88" s="27">
        <v>11</v>
      </c>
      <c r="D88" s="36">
        <v>0</v>
      </c>
      <c r="E88" s="27" t="s">
        <v>16</v>
      </c>
      <c r="F88" s="27">
        <v>880</v>
      </c>
      <c r="G88" s="27">
        <v>109.8</v>
      </c>
      <c r="H88" s="27">
        <v>80.153999999999996</v>
      </c>
      <c r="I88" s="27">
        <v>55.3</v>
      </c>
      <c r="J88" s="68">
        <v>12.5864011</v>
      </c>
      <c r="K88" s="31">
        <v>3.4960000000000009</v>
      </c>
      <c r="L88" s="30">
        <v>2.5520800000000006</v>
      </c>
      <c r="M88" s="19">
        <v>25</v>
      </c>
      <c r="N88" s="50">
        <f t="shared" si="1"/>
        <v>15.370547313367251</v>
      </c>
    </row>
    <row r="89" spans="2:14">
      <c r="B89" s="82" t="s">
        <v>111</v>
      </c>
      <c r="C89" s="83">
        <v>10</v>
      </c>
      <c r="D89" s="84" t="s">
        <v>112</v>
      </c>
      <c r="E89" s="83">
        <v>0</v>
      </c>
      <c r="F89" s="83">
        <v>870</v>
      </c>
      <c r="G89" s="83">
        <v>104</v>
      </c>
      <c r="H89" s="83">
        <v>75.92</v>
      </c>
      <c r="I89" s="83">
        <v>48</v>
      </c>
      <c r="J89" s="85">
        <v>12.47168224</v>
      </c>
      <c r="K89" s="86">
        <v>3.3652272727272723</v>
      </c>
      <c r="L89" s="87">
        <v>2.4566159090909085</v>
      </c>
      <c r="M89" s="88">
        <v>25</v>
      </c>
      <c r="N89" s="50">
        <f t="shared" si="1"/>
        <v>15.169169677464371</v>
      </c>
    </row>
    <row r="90" spans="2:14">
      <c r="B90" s="49" t="s">
        <v>197</v>
      </c>
      <c r="C90" s="27">
        <v>11</v>
      </c>
      <c r="D90" s="36" t="s">
        <v>190</v>
      </c>
      <c r="E90" s="27">
        <v>0</v>
      </c>
      <c r="F90" s="27">
        <v>880</v>
      </c>
      <c r="G90" s="27">
        <v>106.8</v>
      </c>
      <c r="H90" s="27">
        <v>77.963999999999999</v>
      </c>
      <c r="I90" s="27">
        <v>53.8</v>
      </c>
      <c r="J90" s="68">
        <v>12.565658899999999</v>
      </c>
      <c r="K90" s="31">
        <v>3.4359999999999999</v>
      </c>
      <c r="L90" s="30">
        <v>2.5082800000000001</v>
      </c>
      <c r="M90" s="19">
        <v>25</v>
      </c>
      <c r="N90" s="50">
        <f t="shared" si="1"/>
        <v>15.311611164547552</v>
      </c>
    </row>
    <row r="91" spans="2:14">
      <c r="B91" s="49" t="s">
        <v>196</v>
      </c>
      <c r="C91" s="27">
        <v>11</v>
      </c>
      <c r="D91" s="36" t="s">
        <v>178</v>
      </c>
      <c r="E91" s="27">
        <v>0</v>
      </c>
      <c r="F91" s="27">
        <v>880</v>
      </c>
      <c r="G91" s="27">
        <v>107.8</v>
      </c>
      <c r="H91" s="27">
        <v>78.694000000000003</v>
      </c>
      <c r="I91" s="27">
        <v>54.4</v>
      </c>
      <c r="J91" s="68">
        <v>12.5725728</v>
      </c>
      <c r="K91" s="31">
        <v>3.4560000000000008</v>
      </c>
      <c r="L91" s="30">
        <v>2.5228800000000007</v>
      </c>
      <c r="M91" s="19">
        <v>25</v>
      </c>
      <c r="N91" s="50">
        <f t="shared" si="1"/>
        <v>15.331256372636556</v>
      </c>
    </row>
    <row r="92" spans="2:14">
      <c r="B92" s="49" t="s">
        <v>60</v>
      </c>
      <c r="C92" s="27">
        <v>10</v>
      </c>
      <c r="D92" s="36">
        <v>0</v>
      </c>
      <c r="E92" s="27" t="s">
        <v>28</v>
      </c>
      <c r="F92" s="27">
        <v>880</v>
      </c>
      <c r="G92" s="27">
        <v>100.7</v>
      </c>
      <c r="H92" s="27">
        <v>73.510999999999996</v>
      </c>
      <c r="I92" s="27">
        <v>54</v>
      </c>
      <c r="J92" s="68">
        <v>12.555051500000001</v>
      </c>
      <c r="K92" s="31">
        <v>3.3140000000000001</v>
      </c>
      <c r="L92" s="30">
        <v>2.4192200000000001</v>
      </c>
      <c r="M92" s="19">
        <v>25</v>
      </c>
      <c r="N92" s="50">
        <f t="shared" si="1"/>
        <v>15.224892913452837</v>
      </c>
    </row>
    <row r="93" spans="2:14">
      <c r="B93" s="49" t="s">
        <v>61</v>
      </c>
      <c r="C93" s="27">
        <v>9</v>
      </c>
      <c r="D93" s="36">
        <v>0</v>
      </c>
      <c r="E93" s="27" t="s">
        <v>42</v>
      </c>
      <c r="F93" s="27">
        <v>880</v>
      </c>
      <c r="G93" s="27">
        <v>90.6</v>
      </c>
      <c r="H93" s="27">
        <v>66.137999999999991</v>
      </c>
      <c r="I93" s="27">
        <v>52.3</v>
      </c>
      <c r="J93" s="68">
        <v>12.574137799999999</v>
      </c>
      <c r="K93" s="31">
        <v>3.1120000000000001</v>
      </c>
      <c r="L93" s="30">
        <v>2.27176</v>
      </c>
      <c r="M93" s="19">
        <v>25</v>
      </c>
      <c r="N93" s="50">
        <f t="shared" si="1"/>
        <v>15.119759288384074</v>
      </c>
    </row>
    <row r="94" spans="2:14">
      <c r="B94" s="49" t="s">
        <v>62</v>
      </c>
      <c r="C94" s="27">
        <v>9</v>
      </c>
      <c r="D94" s="36" t="s">
        <v>43</v>
      </c>
      <c r="E94" s="27" t="s">
        <v>44</v>
      </c>
      <c r="F94" s="27">
        <v>880</v>
      </c>
      <c r="G94" s="27">
        <v>87.3</v>
      </c>
      <c r="H94" s="27">
        <v>63.728999999999999</v>
      </c>
      <c r="I94" s="27">
        <v>58.7</v>
      </c>
      <c r="J94" s="68">
        <v>12.560165599999998</v>
      </c>
      <c r="K94" s="31">
        <v>3.0460000000000003</v>
      </c>
      <c r="L94" s="30">
        <v>2.2235800000000001</v>
      </c>
      <c r="M94" s="19">
        <v>37</v>
      </c>
      <c r="N94" s="50">
        <f t="shared" si="1"/>
        <v>15.064208043344898</v>
      </c>
    </row>
    <row r="95" spans="2:14">
      <c r="B95" s="49" t="s">
        <v>63</v>
      </c>
      <c r="C95" s="27">
        <v>10</v>
      </c>
      <c r="D95" s="36" t="s">
        <v>43</v>
      </c>
      <c r="E95" s="27" t="s">
        <v>44</v>
      </c>
      <c r="F95" s="27">
        <v>880</v>
      </c>
      <c r="G95" s="27">
        <v>99.4</v>
      </c>
      <c r="H95" s="27">
        <v>72.561999999999998</v>
      </c>
      <c r="I95" s="27">
        <v>49.9</v>
      </c>
      <c r="J95" s="68">
        <v>12.698748999999998</v>
      </c>
      <c r="K95" s="31">
        <v>3.6955400000000003</v>
      </c>
      <c r="L95" s="30">
        <v>2.6977442000000003</v>
      </c>
      <c r="M95" s="19">
        <v>25</v>
      </c>
      <c r="N95" s="50">
        <f t="shared" si="1"/>
        <v>15.612045071752599</v>
      </c>
    </row>
    <row r="96" spans="2:14">
      <c r="B96" s="82" t="s">
        <v>113</v>
      </c>
      <c r="C96" s="83">
        <v>11</v>
      </c>
      <c r="D96" s="84" t="s">
        <v>107</v>
      </c>
      <c r="E96" s="83">
        <v>0</v>
      </c>
      <c r="F96" s="83">
        <v>880</v>
      </c>
      <c r="G96" s="83">
        <v>108</v>
      </c>
      <c r="H96" s="83">
        <v>95.04</v>
      </c>
      <c r="I96" s="83">
        <v>97</v>
      </c>
      <c r="J96" s="85">
        <v>11.675204000000001</v>
      </c>
      <c r="K96" s="86">
        <v>4.7200000000000006</v>
      </c>
      <c r="L96" s="87">
        <v>4.484</v>
      </c>
      <c r="M96" s="88">
        <v>24</v>
      </c>
      <c r="N96" s="50">
        <f t="shared" si="1"/>
        <v>16.054329063325472</v>
      </c>
    </row>
    <row r="97" spans="2:15">
      <c r="B97" s="49" t="s">
        <v>186</v>
      </c>
      <c r="C97" s="27">
        <v>11</v>
      </c>
      <c r="D97" s="36" t="s">
        <v>178</v>
      </c>
      <c r="E97" s="27">
        <v>0</v>
      </c>
      <c r="F97" s="27">
        <v>880</v>
      </c>
      <c r="G97" s="27">
        <v>110.75</v>
      </c>
      <c r="H97" s="27">
        <v>97.46</v>
      </c>
      <c r="I97" s="27">
        <v>102.39</v>
      </c>
      <c r="J97" s="68">
        <v>11.254695379999998</v>
      </c>
      <c r="K97" s="31">
        <v>4.83</v>
      </c>
      <c r="L97" s="30">
        <v>4.5884999999999998</v>
      </c>
      <c r="M97" s="19">
        <v>24</v>
      </c>
      <c r="N97" s="50">
        <f t="shared" si="1"/>
        <v>15.701865935639512</v>
      </c>
    </row>
    <row r="98" spans="2:15">
      <c r="B98" s="49" t="s">
        <v>64</v>
      </c>
      <c r="C98" s="27">
        <v>11</v>
      </c>
      <c r="D98" s="36" t="s">
        <v>43</v>
      </c>
      <c r="E98" s="27" t="s">
        <v>44</v>
      </c>
      <c r="F98" s="27">
        <v>880</v>
      </c>
      <c r="G98" s="27">
        <v>112.1</v>
      </c>
      <c r="H98" s="27">
        <v>98.647999999999996</v>
      </c>
      <c r="I98" s="27">
        <v>98.6</v>
      </c>
      <c r="J98" s="68">
        <v>11.50815016</v>
      </c>
      <c r="K98" s="31">
        <v>4.8840000000000003</v>
      </c>
      <c r="L98" s="30">
        <v>4.6398000000000001</v>
      </c>
      <c r="M98" s="19">
        <v>24</v>
      </c>
      <c r="N98" s="50">
        <f t="shared" si="1"/>
        <v>16.011307750849245</v>
      </c>
    </row>
    <row r="99" spans="2:15">
      <c r="B99" s="49" t="s">
        <v>114</v>
      </c>
      <c r="C99" s="27">
        <v>10</v>
      </c>
      <c r="D99" s="36" t="s">
        <v>107</v>
      </c>
      <c r="E99" s="27">
        <v>0</v>
      </c>
      <c r="F99" s="27">
        <v>880</v>
      </c>
      <c r="G99" s="27">
        <v>97</v>
      </c>
      <c r="H99" s="27">
        <v>71.78</v>
      </c>
      <c r="I99" s="27">
        <v>26</v>
      </c>
      <c r="J99" s="68">
        <v>13.747688000000002</v>
      </c>
      <c r="K99" s="31">
        <v>2.34</v>
      </c>
      <c r="L99" s="30">
        <v>1.8719999999999999</v>
      </c>
      <c r="M99" s="19">
        <v>28.5</v>
      </c>
      <c r="N99" s="50">
        <f t="shared" si="1"/>
        <v>16.011639472902878</v>
      </c>
    </row>
    <row r="100" spans="2:15">
      <c r="B100" s="49" t="s">
        <v>187</v>
      </c>
      <c r="C100" s="27">
        <v>10</v>
      </c>
      <c r="D100" s="36">
        <v>0</v>
      </c>
      <c r="E100" s="27">
        <v>0</v>
      </c>
      <c r="F100" s="27">
        <v>880</v>
      </c>
      <c r="G100" s="27">
        <v>100</v>
      </c>
      <c r="H100" s="27">
        <v>74</v>
      </c>
      <c r="I100" s="27">
        <v>56</v>
      </c>
      <c r="J100" s="68">
        <v>13.510816</v>
      </c>
      <c r="K100" s="31">
        <v>2.4</v>
      </c>
      <c r="L100" s="30">
        <v>1.92</v>
      </c>
      <c r="M100" s="19">
        <v>28.5</v>
      </c>
      <c r="N100" s="50">
        <f t="shared" si="1"/>
        <v>15.803875946025803</v>
      </c>
    </row>
    <row r="101" spans="2:15">
      <c r="B101" s="82" t="s">
        <v>115</v>
      </c>
      <c r="C101" s="83">
        <v>9</v>
      </c>
      <c r="D101" s="84" t="s">
        <v>107</v>
      </c>
      <c r="E101" s="83">
        <v>0</v>
      </c>
      <c r="F101" s="83">
        <v>880</v>
      </c>
      <c r="G101" s="83">
        <v>92</v>
      </c>
      <c r="H101" s="83">
        <v>75.44</v>
      </c>
      <c r="I101" s="83">
        <v>23</v>
      </c>
      <c r="J101" s="85">
        <v>14.186431199999998</v>
      </c>
      <c r="K101" s="86">
        <v>2.5611999999999999</v>
      </c>
      <c r="L101" s="87">
        <v>2.1770199999999997</v>
      </c>
      <c r="M101" s="88">
        <v>27</v>
      </c>
      <c r="N101" s="50">
        <f t="shared" si="1"/>
        <v>16.730814056629931</v>
      </c>
    </row>
    <row r="102" spans="2:15">
      <c r="B102" s="49" t="s">
        <v>116</v>
      </c>
      <c r="C102" s="27">
        <v>7</v>
      </c>
      <c r="D102" s="36" t="s">
        <v>107</v>
      </c>
      <c r="E102" s="27">
        <v>0</v>
      </c>
      <c r="F102" s="27">
        <v>650</v>
      </c>
      <c r="G102" s="27">
        <v>65</v>
      </c>
      <c r="H102" s="27">
        <v>57.85</v>
      </c>
      <c r="I102" s="27">
        <v>16</v>
      </c>
      <c r="J102" s="68">
        <v>10.723715000000002</v>
      </c>
      <c r="K102" s="31">
        <v>1.836840909090909</v>
      </c>
      <c r="L102" s="30">
        <v>1.5613147727272727</v>
      </c>
      <c r="M102" s="19"/>
      <c r="N102" s="50">
        <f t="shared" si="1"/>
        <v>12.575478052482161</v>
      </c>
    </row>
    <row r="103" spans="2:15">
      <c r="B103" s="49" t="s">
        <v>117</v>
      </c>
      <c r="C103" s="27">
        <v>6</v>
      </c>
      <c r="D103" s="36" t="s">
        <v>107</v>
      </c>
      <c r="E103" s="27">
        <v>0</v>
      </c>
      <c r="F103" s="27">
        <v>650</v>
      </c>
      <c r="G103" s="27">
        <v>60</v>
      </c>
      <c r="H103" s="27">
        <v>54</v>
      </c>
      <c r="I103" s="27">
        <v>14</v>
      </c>
      <c r="J103" s="68">
        <v>10.964799999999999</v>
      </c>
      <c r="K103" s="31">
        <v>1.7438409090909091</v>
      </c>
      <c r="L103" s="30">
        <v>1.4822647727272726</v>
      </c>
      <c r="M103" s="19"/>
      <c r="N103" s="50">
        <f t="shared" si="1"/>
        <v>12.761307669627882</v>
      </c>
    </row>
    <row r="104" spans="2:15">
      <c r="B104" s="49" t="s">
        <v>118</v>
      </c>
      <c r="C104" s="27">
        <v>3</v>
      </c>
      <c r="D104" s="36" t="s">
        <v>107</v>
      </c>
      <c r="E104" s="27">
        <v>0</v>
      </c>
      <c r="F104" s="27">
        <v>350</v>
      </c>
      <c r="G104" s="27">
        <v>30</v>
      </c>
      <c r="H104" s="27">
        <v>17.7</v>
      </c>
      <c r="I104" s="27">
        <v>56</v>
      </c>
      <c r="J104" s="68">
        <v>3.7464999999999997</v>
      </c>
      <c r="K104" s="31">
        <v>0.8375454545454547</v>
      </c>
      <c r="L104" s="30">
        <v>0.61140818181818191</v>
      </c>
      <c r="M104" s="19">
        <v>24.5</v>
      </c>
      <c r="N104" s="50">
        <f t="shared" si="1"/>
        <v>4.4494079799858515</v>
      </c>
    </row>
    <row r="105" spans="2:15">
      <c r="B105" s="82" t="s">
        <v>66</v>
      </c>
      <c r="C105" s="83">
        <v>11</v>
      </c>
      <c r="D105" s="84">
        <v>0</v>
      </c>
      <c r="E105" s="83" t="s">
        <v>13</v>
      </c>
      <c r="F105" s="83">
        <v>880</v>
      </c>
      <c r="G105" s="83">
        <v>112.1</v>
      </c>
      <c r="H105" s="83">
        <v>87.438000000000002</v>
      </c>
      <c r="I105" s="83">
        <v>24.1</v>
      </c>
      <c r="J105" s="85">
        <v>13.350051919999999</v>
      </c>
      <c r="K105" s="86">
        <v>4.3629999999999995</v>
      </c>
      <c r="L105" s="87">
        <v>3.0540999999999996</v>
      </c>
      <c r="M105" s="88">
        <v>24.5</v>
      </c>
      <c r="N105" s="50">
        <f t="shared" si="1"/>
        <v>16.59778862915827</v>
      </c>
    </row>
    <row r="106" spans="2:15">
      <c r="B106" s="49" t="s">
        <v>67</v>
      </c>
      <c r="C106" s="27">
        <v>10</v>
      </c>
      <c r="D106" s="36">
        <v>0</v>
      </c>
      <c r="E106" s="27" t="s">
        <v>14</v>
      </c>
      <c r="F106" s="27">
        <v>880</v>
      </c>
      <c r="G106" s="27">
        <v>98.8</v>
      </c>
      <c r="H106" s="27">
        <v>77.064000000000007</v>
      </c>
      <c r="I106" s="27">
        <v>24.6</v>
      </c>
      <c r="J106" s="68">
        <v>13.257126720000002</v>
      </c>
      <c r="K106" s="31">
        <v>3.964</v>
      </c>
      <c r="L106" s="30">
        <v>3.1712000000000002</v>
      </c>
      <c r="M106" s="19">
        <v>24.5</v>
      </c>
      <c r="N106" s="50">
        <f t="shared" si="1"/>
        <v>16.599689317149917</v>
      </c>
    </row>
    <row r="107" spans="2:15">
      <c r="B107" s="49" t="s">
        <v>119</v>
      </c>
      <c r="C107" s="27">
        <v>9</v>
      </c>
      <c r="D107" s="36" t="s">
        <v>107</v>
      </c>
      <c r="E107" s="27">
        <v>0</v>
      </c>
      <c r="F107" s="27">
        <v>870</v>
      </c>
      <c r="G107" s="27">
        <v>91</v>
      </c>
      <c r="H107" s="27">
        <v>70.98</v>
      </c>
      <c r="I107" s="27">
        <v>23</v>
      </c>
      <c r="J107" s="68">
        <v>13.159755120000002</v>
      </c>
      <c r="K107" s="31">
        <v>3.7186363636363642</v>
      </c>
      <c r="L107" s="30">
        <v>2.9749090909090916</v>
      </c>
      <c r="M107" s="19">
        <v>24.5</v>
      </c>
      <c r="N107" s="50">
        <f t="shared" si="1"/>
        <v>16.33093368795274</v>
      </c>
    </row>
    <row r="108" spans="2:15">
      <c r="B108" s="49" t="s">
        <v>188</v>
      </c>
      <c r="C108" s="27">
        <v>9</v>
      </c>
      <c r="D108" s="36" t="s">
        <v>178</v>
      </c>
      <c r="E108" s="27">
        <v>0</v>
      </c>
      <c r="F108" s="27">
        <v>880</v>
      </c>
      <c r="G108" s="27">
        <v>85.04</v>
      </c>
      <c r="H108" s="27">
        <v>66.33120000000001</v>
      </c>
      <c r="I108" s="27">
        <v>19.36</v>
      </c>
      <c r="J108" s="68">
        <v>13.290114020000001</v>
      </c>
      <c r="K108" s="31">
        <v>3.5511999999999997</v>
      </c>
      <c r="L108" s="30">
        <v>2.8409599999999999</v>
      </c>
      <c r="M108" s="19">
        <v>24.5</v>
      </c>
      <c r="N108" s="50">
        <f t="shared" si="1"/>
        <v>16.354004173633459</v>
      </c>
    </row>
    <row r="109" spans="2:15">
      <c r="B109" s="49" t="s">
        <v>68</v>
      </c>
      <c r="C109" s="27">
        <v>9</v>
      </c>
      <c r="D109" s="36">
        <v>0</v>
      </c>
      <c r="E109" s="27" t="s">
        <v>19</v>
      </c>
      <c r="F109" s="27">
        <v>880</v>
      </c>
      <c r="G109" s="27">
        <v>90.2</v>
      </c>
      <c r="H109" s="27">
        <v>70.356000000000009</v>
      </c>
      <c r="I109" s="27">
        <v>24.6</v>
      </c>
      <c r="J109" s="68">
        <v>13.222380320000001</v>
      </c>
      <c r="K109" s="31">
        <v>3.706</v>
      </c>
      <c r="L109" s="30">
        <v>2.9648000000000003</v>
      </c>
      <c r="M109" s="19">
        <v>25</v>
      </c>
      <c r="N109" s="50">
        <f t="shared" si="1"/>
        <v>16.388053996847948</v>
      </c>
    </row>
    <row r="110" spans="2:15">
      <c r="B110" s="49" t="s">
        <v>69</v>
      </c>
      <c r="C110" s="27">
        <v>8</v>
      </c>
      <c r="D110" s="36">
        <v>0</v>
      </c>
      <c r="E110" s="27" t="s">
        <v>45</v>
      </c>
      <c r="F110" s="27">
        <v>880</v>
      </c>
      <c r="G110" s="27">
        <v>80.099999999999994</v>
      </c>
      <c r="H110" s="27">
        <v>62.477999999999994</v>
      </c>
      <c r="I110" s="27">
        <v>24.6</v>
      </c>
      <c r="J110" s="68">
        <v>13.198007920000002</v>
      </c>
      <c r="K110" s="31">
        <v>3.4029999999999996</v>
      </c>
      <c r="L110" s="30">
        <v>2.7223999999999999</v>
      </c>
      <c r="M110" s="19">
        <v>25</v>
      </c>
      <c r="N110" s="50">
        <f t="shared" si="1"/>
        <v>16.15674697603372</v>
      </c>
    </row>
    <row r="111" spans="2:15">
      <c r="B111" s="49" t="s">
        <v>120</v>
      </c>
      <c r="C111" s="27">
        <v>11</v>
      </c>
      <c r="D111" s="36" t="s">
        <v>107</v>
      </c>
      <c r="E111" s="27">
        <v>0</v>
      </c>
      <c r="F111" s="27">
        <v>870</v>
      </c>
      <c r="G111" s="27">
        <v>109</v>
      </c>
      <c r="H111" s="27">
        <v>91.56</v>
      </c>
      <c r="I111" s="27">
        <v>24</v>
      </c>
      <c r="J111" s="68">
        <v>13.375314000000001</v>
      </c>
      <c r="K111" s="31">
        <v>3.2675000000000001</v>
      </c>
      <c r="L111" s="30">
        <v>2.7446999999999999</v>
      </c>
      <c r="M111" s="19">
        <v>25</v>
      </c>
      <c r="N111" s="50">
        <f t="shared" si="1"/>
        <v>16.361686935108853</v>
      </c>
      <c r="O111" s="18"/>
    </row>
    <row r="112" spans="2:15">
      <c r="B112" s="49" t="s">
        <v>70</v>
      </c>
      <c r="C112" s="27">
        <v>12</v>
      </c>
      <c r="D112" s="36">
        <v>0</v>
      </c>
      <c r="E112" s="27" t="s">
        <v>31</v>
      </c>
      <c r="F112" s="27">
        <v>880</v>
      </c>
      <c r="G112" s="27">
        <v>119.4</v>
      </c>
      <c r="H112" s="27">
        <v>100.29600000000001</v>
      </c>
      <c r="I112" s="27">
        <v>26.4</v>
      </c>
      <c r="J112" s="68">
        <v>13.552366879999999</v>
      </c>
      <c r="K112" s="31">
        <v>3.4880000000000009</v>
      </c>
      <c r="L112" s="30">
        <v>2.9299200000000005</v>
      </c>
      <c r="M112" s="19">
        <v>25</v>
      </c>
      <c r="N112" s="50">
        <f t="shared" si="1"/>
        <v>16.70464015188011</v>
      </c>
    </row>
    <row r="113" spans="1:31">
      <c r="B113" s="49" t="s">
        <v>195</v>
      </c>
      <c r="C113" s="27">
        <v>11</v>
      </c>
      <c r="D113" s="36" t="s">
        <v>190</v>
      </c>
      <c r="E113" s="27">
        <v>0</v>
      </c>
      <c r="F113" s="27">
        <v>880</v>
      </c>
      <c r="G113" s="27">
        <v>108.2</v>
      </c>
      <c r="H113" s="27">
        <v>90.888000000000005</v>
      </c>
      <c r="I113" s="27">
        <v>25.8</v>
      </c>
      <c r="J113" s="68">
        <v>13.589476799999998</v>
      </c>
      <c r="K113" s="31">
        <v>3.2640000000000002</v>
      </c>
      <c r="L113" s="30">
        <v>2.7417600000000002</v>
      </c>
      <c r="M113" s="19">
        <v>25</v>
      </c>
      <c r="N113" s="50">
        <f t="shared" si="1"/>
        <v>16.583870943078935</v>
      </c>
    </row>
    <row r="114" spans="1:31">
      <c r="B114" s="82" t="s">
        <v>189</v>
      </c>
      <c r="C114" s="83">
        <v>10</v>
      </c>
      <c r="D114" s="84" t="s">
        <v>178</v>
      </c>
      <c r="E114" s="83">
        <v>0</v>
      </c>
      <c r="F114" s="83">
        <v>880</v>
      </c>
      <c r="G114" s="83">
        <v>97.2</v>
      </c>
      <c r="H114" s="83">
        <v>81.647999999999996</v>
      </c>
      <c r="I114" s="83">
        <v>26.4</v>
      </c>
      <c r="J114" s="85">
        <v>13.528545100000001</v>
      </c>
      <c r="K114" s="86">
        <v>3.0440000000000005</v>
      </c>
      <c r="L114" s="87">
        <v>2.5569600000000001</v>
      </c>
      <c r="M114" s="88">
        <v>25</v>
      </c>
      <c r="N114" s="50">
        <f t="shared" si="1"/>
        <v>16.363097555778705</v>
      </c>
    </row>
    <row r="115" spans="1:31">
      <c r="B115" s="49" t="s">
        <v>71</v>
      </c>
      <c r="C115" s="27">
        <v>11</v>
      </c>
      <c r="D115" s="36">
        <v>0</v>
      </c>
      <c r="E115" s="27" t="s">
        <v>26</v>
      </c>
      <c r="F115" s="27">
        <v>880</v>
      </c>
      <c r="G115" s="27">
        <v>108.2</v>
      </c>
      <c r="H115" s="27">
        <v>90.888000000000005</v>
      </c>
      <c r="I115" s="27">
        <v>26.4</v>
      </c>
      <c r="J115" s="68">
        <v>13.490000479999999</v>
      </c>
      <c r="K115" s="31">
        <v>3.2640000000000002</v>
      </c>
      <c r="L115" s="30">
        <v>2.7417600000000002</v>
      </c>
      <c r="M115" s="19">
        <v>25</v>
      </c>
      <c r="N115" s="50">
        <f t="shared" si="1"/>
        <v>16.479509801949895</v>
      </c>
    </row>
    <row r="116" spans="1:31">
      <c r="B116" s="49" t="s">
        <v>72</v>
      </c>
      <c r="C116" s="27">
        <v>10</v>
      </c>
      <c r="D116" s="36">
        <v>0</v>
      </c>
      <c r="E116" s="27" t="s">
        <v>25</v>
      </c>
      <c r="F116" s="27">
        <v>880</v>
      </c>
      <c r="G116" s="27">
        <v>99.5</v>
      </c>
      <c r="H116" s="27">
        <v>83.58</v>
      </c>
      <c r="I116" s="27">
        <v>26.4</v>
      </c>
      <c r="J116" s="68">
        <v>13.46355908</v>
      </c>
      <c r="K116" s="31">
        <v>3.09</v>
      </c>
      <c r="L116" s="30">
        <v>2.5955999999999997</v>
      </c>
      <c r="M116" s="19">
        <v>25</v>
      </c>
      <c r="N116" s="50">
        <f t="shared" si="1"/>
        <v>16.327716201815328</v>
      </c>
    </row>
    <row r="117" spans="1:31">
      <c r="B117" s="49" t="s">
        <v>73</v>
      </c>
      <c r="C117" s="27">
        <v>9</v>
      </c>
      <c r="D117" s="36">
        <v>0</v>
      </c>
      <c r="E117" s="27" t="s">
        <v>46</v>
      </c>
      <c r="F117" s="27">
        <v>880</v>
      </c>
      <c r="G117" s="27">
        <v>90.5</v>
      </c>
      <c r="H117" s="27">
        <v>76.02</v>
      </c>
      <c r="I117" s="27">
        <v>26.3</v>
      </c>
      <c r="J117" s="68">
        <v>13.43717608</v>
      </c>
      <c r="K117" s="31">
        <v>2.91</v>
      </c>
      <c r="L117" s="30">
        <v>2.4443999999999999</v>
      </c>
      <c r="M117" s="19">
        <v>36</v>
      </c>
      <c r="N117" s="50">
        <f t="shared" si="1"/>
        <v>16.171706152692671</v>
      </c>
    </row>
    <row r="118" spans="1:31">
      <c r="B118" s="49" t="s">
        <v>74</v>
      </c>
      <c r="C118" s="27">
        <v>8</v>
      </c>
      <c r="D118" s="36">
        <v>0</v>
      </c>
      <c r="E118" s="27" t="s">
        <v>17</v>
      </c>
      <c r="F118" s="27">
        <v>880</v>
      </c>
      <c r="G118" s="27">
        <v>82.1</v>
      </c>
      <c r="H118" s="27">
        <v>68.963999999999999</v>
      </c>
      <c r="I118" s="27">
        <v>26.4</v>
      </c>
      <c r="J118" s="68">
        <v>13.432776280000001</v>
      </c>
      <c r="K118" s="31">
        <v>2.742</v>
      </c>
      <c r="L118" s="30">
        <v>2.30328</v>
      </c>
      <c r="M118" s="19">
        <v>27</v>
      </c>
      <c r="N118" s="50">
        <f t="shared" si="1"/>
        <v>16.04731423014081</v>
      </c>
    </row>
    <row r="119" spans="1:31">
      <c r="B119" s="49" t="s">
        <v>75</v>
      </c>
      <c r="C119" s="27">
        <v>7</v>
      </c>
      <c r="D119" s="36" t="s">
        <v>43</v>
      </c>
      <c r="E119" s="27" t="s">
        <v>44</v>
      </c>
      <c r="F119" s="27">
        <v>880</v>
      </c>
      <c r="G119" s="27">
        <v>72.599999999999994</v>
      </c>
      <c r="H119" s="27">
        <v>60.983999999999995</v>
      </c>
      <c r="I119" s="27">
        <v>26.4</v>
      </c>
      <c r="J119" s="68">
        <v>13.404177279999999</v>
      </c>
      <c r="K119" s="31">
        <v>2.552</v>
      </c>
      <c r="L119" s="30">
        <v>2.1436799999999998</v>
      </c>
      <c r="M119" s="19">
        <v>27</v>
      </c>
      <c r="N119" s="50">
        <f t="shared" si="1"/>
        <v>15.881849835624037</v>
      </c>
    </row>
    <row r="120" spans="1:31">
      <c r="B120" s="49" t="s">
        <v>76</v>
      </c>
      <c r="C120" s="27">
        <v>14</v>
      </c>
      <c r="D120" s="36">
        <v>0</v>
      </c>
      <c r="E120" s="27">
        <v>2</v>
      </c>
      <c r="F120" s="27">
        <v>880</v>
      </c>
      <c r="G120" s="27">
        <v>142.1</v>
      </c>
      <c r="H120" s="27">
        <v>127.89</v>
      </c>
      <c r="I120" s="27">
        <v>26</v>
      </c>
      <c r="J120" s="68">
        <v>13.78648424</v>
      </c>
      <c r="K120" s="31">
        <v>4.0419999999999998</v>
      </c>
      <c r="L120" s="30">
        <v>3.5569599999999997</v>
      </c>
      <c r="M120" s="19">
        <v>27</v>
      </c>
      <c r="N120" s="50">
        <f t="shared" si="1"/>
        <v>17.482456213445907</v>
      </c>
    </row>
    <row r="121" spans="1:31">
      <c r="B121" s="49" t="s">
        <v>77</v>
      </c>
      <c r="C121" s="27">
        <v>13</v>
      </c>
      <c r="D121" s="36">
        <v>0</v>
      </c>
      <c r="E121" s="27">
        <v>12</v>
      </c>
      <c r="F121" s="27">
        <v>880</v>
      </c>
      <c r="G121" s="27">
        <v>129.30000000000001</v>
      </c>
      <c r="H121" s="27">
        <v>116.37000000000002</v>
      </c>
      <c r="I121" s="27">
        <v>26</v>
      </c>
      <c r="J121" s="68">
        <v>13.74159824</v>
      </c>
      <c r="K121" s="31">
        <v>3.786</v>
      </c>
      <c r="L121" s="30">
        <v>3.33168</v>
      </c>
      <c r="M121" s="19">
        <v>27</v>
      </c>
      <c r="N121" s="50">
        <f t="shared" si="1"/>
        <v>17.244158921657981</v>
      </c>
    </row>
    <row r="122" spans="1:31">
      <c r="B122" s="82" t="s">
        <v>121</v>
      </c>
      <c r="C122" s="83">
        <v>12</v>
      </c>
      <c r="D122" s="84" t="s">
        <v>107</v>
      </c>
      <c r="E122" s="83">
        <v>0</v>
      </c>
      <c r="F122" s="83">
        <v>880</v>
      </c>
      <c r="G122" s="83">
        <v>123</v>
      </c>
      <c r="H122" s="83">
        <v>110.7</v>
      </c>
      <c r="I122" s="83">
        <v>25</v>
      </c>
      <c r="J122" s="85">
        <v>13.671705999999999</v>
      </c>
      <c r="K122" s="86">
        <v>3.66</v>
      </c>
      <c r="L122" s="87">
        <v>3.2208000000000001</v>
      </c>
      <c r="M122" s="88">
        <v>27</v>
      </c>
      <c r="N122" s="50">
        <f t="shared" si="1"/>
        <v>17.076724829300694</v>
      </c>
    </row>
    <row r="123" spans="1:31">
      <c r="B123" s="49" t="s">
        <v>78</v>
      </c>
      <c r="C123" s="27">
        <v>12</v>
      </c>
      <c r="D123" s="36">
        <v>0</v>
      </c>
      <c r="E123" s="27" t="s">
        <v>28</v>
      </c>
      <c r="F123" s="27">
        <v>880</v>
      </c>
      <c r="G123" s="27">
        <v>119.8</v>
      </c>
      <c r="H123" s="27">
        <v>107.82</v>
      </c>
      <c r="I123" s="27">
        <v>26</v>
      </c>
      <c r="J123" s="68">
        <v>13.662043239999997</v>
      </c>
      <c r="K123" s="31">
        <v>3.5960000000000001</v>
      </c>
      <c r="L123" s="30">
        <v>3.1644800000000002</v>
      </c>
      <c r="M123" s="19">
        <v>27</v>
      </c>
      <c r="N123" s="50">
        <f t="shared" si="1"/>
        <v>17.018785788852334</v>
      </c>
    </row>
    <row r="124" spans="1:31" s="35" customFormat="1">
      <c r="A124" s="34"/>
      <c r="B124" s="49" t="s">
        <v>54</v>
      </c>
      <c r="C124" s="27">
        <v>11</v>
      </c>
      <c r="D124" s="36">
        <v>0</v>
      </c>
      <c r="E124" s="27" t="s">
        <v>30</v>
      </c>
      <c r="F124" s="27">
        <v>880</v>
      </c>
      <c r="G124" s="27">
        <v>109.9</v>
      </c>
      <c r="H124" s="27">
        <v>98.910000000000011</v>
      </c>
      <c r="I124" s="27">
        <v>26</v>
      </c>
      <c r="J124" s="68">
        <v>13.621335240000002</v>
      </c>
      <c r="K124" s="31">
        <v>3.3979999999999997</v>
      </c>
      <c r="L124" s="30">
        <v>2.9902399999999996</v>
      </c>
      <c r="M124" s="19">
        <v>27</v>
      </c>
      <c r="N124" s="50">
        <f t="shared" si="1"/>
        <v>16.828192028825367</v>
      </c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pans="1:31" s="35" customFormat="1">
      <c r="A125" s="34"/>
      <c r="B125" s="49" t="s">
        <v>194</v>
      </c>
      <c r="C125" s="27">
        <v>12</v>
      </c>
      <c r="D125" s="36" t="s">
        <v>190</v>
      </c>
      <c r="E125" s="27">
        <v>0</v>
      </c>
      <c r="F125" s="27">
        <v>880</v>
      </c>
      <c r="G125" s="27">
        <v>115.3</v>
      </c>
      <c r="H125" s="27">
        <v>103.77</v>
      </c>
      <c r="I125" s="27">
        <v>25.9</v>
      </c>
      <c r="J125" s="68">
        <v>13.708211600000002</v>
      </c>
      <c r="K125" s="31">
        <v>3.5060000000000002</v>
      </c>
      <c r="L125" s="30">
        <v>3.08528</v>
      </c>
      <c r="M125" s="19">
        <v>27</v>
      </c>
      <c r="N125" s="50">
        <f t="shared" si="1"/>
        <v>17</v>
      </c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pans="1:31" s="35" customFormat="1">
      <c r="A126" s="34"/>
      <c r="B126" s="49" t="s">
        <v>193</v>
      </c>
      <c r="C126" s="27">
        <v>11</v>
      </c>
      <c r="D126" s="36" t="s">
        <v>178</v>
      </c>
      <c r="E126" s="27">
        <v>0</v>
      </c>
      <c r="F126" s="27">
        <v>880</v>
      </c>
      <c r="G126" s="27">
        <v>108.5</v>
      </c>
      <c r="H126" s="27">
        <v>97.65</v>
      </c>
      <c r="I126" s="27">
        <v>26.2</v>
      </c>
      <c r="J126" s="68">
        <v>13.6816923</v>
      </c>
      <c r="K126" s="31">
        <v>3.37</v>
      </c>
      <c r="L126" s="30">
        <v>2.9656000000000002</v>
      </c>
      <c r="M126" s="19">
        <v>27</v>
      </c>
      <c r="N126" s="50">
        <f t="shared" si="1"/>
        <v>16.870599662516579</v>
      </c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pans="1:31" s="35" customFormat="1">
      <c r="A127" s="34"/>
      <c r="B127" s="49" t="s">
        <v>79</v>
      </c>
      <c r="C127" s="27">
        <v>10</v>
      </c>
      <c r="D127" s="36">
        <v>0</v>
      </c>
      <c r="E127" s="27" t="s">
        <v>41</v>
      </c>
      <c r="F127" s="27">
        <v>880</v>
      </c>
      <c r="G127" s="27">
        <v>101.1</v>
      </c>
      <c r="H127" s="27">
        <v>90.99</v>
      </c>
      <c r="I127" s="27">
        <v>26</v>
      </c>
      <c r="J127" s="68">
        <v>13.601399240000001</v>
      </c>
      <c r="K127" s="31">
        <v>3.2219999999999995</v>
      </c>
      <c r="L127" s="30">
        <v>2.8353599999999997</v>
      </c>
      <c r="M127" s="19">
        <v>27</v>
      </c>
      <c r="N127" s="50">
        <f t="shared" si="1"/>
        <v>16.675822149775129</v>
      </c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pans="1:31" s="35" customFormat="1">
      <c r="A128" s="34"/>
      <c r="B128" s="49" t="s">
        <v>80</v>
      </c>
      <c r="C128" s="27">
        <v>9</v>
      </c>
      <c r="D128" s="36">
        <v>0</v>
      </c>
      <c r="E128" s="27" t="s">
        <v>27</v>
      </c>
      <c r="F128" s="27">
        <v>880</v>
      </c>
      <c r="G128" s="27">
        <v>90.9</v>
      </c>
      <c r="H128" s="27">
        <v>81.81</v>
      </c>
      <c r="I128" s="27">
        <v>26</v>
      </c>
      <c r="J128" s="68">
        <v>13.55604024</v>
      </c>
      <c r="K128" s="31">
        <v>3.0179999999999998</v>
      </c>
      <c r="L128" s="30">
        <v>2.65584</v>
      </c>
      <c r="M128" s="19">
        <v>38</v>
      </c>
      <c r="N128" s="50">
        <f t="shared" si="1"/>
        <v>16.475867583150936</v>
      </c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pans="1:31" s="35" customFormat="1">
      <c r="A129" s="34"/>
      <c r="B129" s="49" t="s">
        <v>81</v>
      </c>
      <c r="C129" s="27">
        <v>8</v>
      </c>
      <c r="D129" s="36">
        <v>0</v>
      </c>
      <c r="E129" s="27" t="s">
        <v>15</v>
      </c>
      <c r="F129" s="27">
        <v>880</v>
      </c>
      <c r="G129" s="27">
        <v>82.6</v>
      </c>
      <c r="H129" s="27">
        <v>74.34</v>
      </c>
      <c r="I129" s="27">
        <v>27</v>
      </c>
      <c r="J129" s="68">
        <v>13.55440924</v>
      </c>
      <c r="K129" s="31">
        <v>2.8519999999999999</v>
      </c>
      <c r="L129" s="30">
        <v>2.50976</v>
      </c>
      <c r="M129" s="19">
        <v>36</v>
      </c>
      <c r="N129" s="50">
        <f t="shared" si="1"/>
        <v>16.350170607061472</v>
      </c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pans="1:31" s="35" customFormat="1">
      <c r="A130" s="34"/>
      <c r="B130" s="49" t="s">
        <v>82</v>
      </c>
      <c r="C130" s="27">
        <v>9</v>
      </c>
      <c r="D130" s="36" t="s">
        <v>43</v>
      </c>
      <c r="E130" s="27" t="s">
        <v>44</v>
      </c>
      <c r="F130" s="27">
        <v>880</v>
      </c>
      <c r="G130" s="27">
        <v>85.6</v>
      </c>
      <c r="H130" s="27">
        <v>77.039999999999992</v>
      </c>
      <c r="I130" s="27">
        <v>26</v>
      </c>
      <c r="J130" s="68">
        <v>13.539684240000001</v>
      </c>
      <c r="K130" s="31">
        <v>2.9119999999999999</v>
      </c>
      <c r="L130" s="30">
        <v>2.5625599999999999</v>
      </c>
      <c r="M130" s="19">
        <v>31.5</v>
      </c>
      <c r="N130" s="50">
        <f t="shared" si="1"/>
        <v>16.379536705930004</v>
      </c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pans="1:31" s="35" customFormat="1">
      <c r="A131" s="34"/>
      <c r="B131" s="49" t="s">
        <v>122</v>
      </c>
      <c r="C131" s="27">
        <v>13</v>
      </c>
      <c r="D131" s="36" t="s">
        <v>107</v>
      </c>
      <c r="E131" s="27">
        <v>0</v>
      </c>
      <c r="F131" s="27">
        <v>880</v>
      </c>
      <c r="G131" s="27">
        <v>133</v>
      </c>
      <c r="H131" s="27">
        <v>126.35</v>
      </c>
      <c r="I131" s="27">
        <v>26</v>
      </c>
      <c r="J131" s="68">
        <v>14.254094239999997</v>
      </c>
      <c r="K131" s="31">
        <v>3.5086000000000004</v>
      </c>
      <c r="L131" s="30">
        <v>3.0875680000000005</v>
      </c>
      <c r="M131" s="19">
        <v>32.5</v>
      </c>
      <c r="N131" s="50">
        <f t="shared" si="1"/>
        <v>17.574630354579103</v>
      </c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pans="1:31" s="35" customFormat="1" ht="12.75" customHeight="1">
      <c r="A132" s="34"/>
      <c r="B132" s="49" t="s">
        <v>123</v>
      </c>
      <c r="C132" s="27">
        <v>12</v>
      </c>
      <c r="D132" s="36" t="s">
        <v>107</v>
      </c>
      <c r="E132" s="27">
        <v>0</v>
      </c>
      <c r="F132" s="27">
        <v>800</v>
      </c>
      <c r="G132" s="27">
        <v>120</v>
      </c>
      <c r="H132" s="27">
        <v>111.60000000000001</v>
      </c>
      <c r="I132" s="27">
        <v>12</v>
      </c>
      <c r="J132" s="68">
        <v>13.063631999999998</v>
      </c>
      <c r="K132" s="31">
        <v>3.2952727272727271</v>
      </c>
      <c r="L132" s="30">
        <v>3.0316509090909092</v>
      </c>
      <c r="M132" s="19"/>
      <c r="N132" s="50">
        <f t="shared" si="1"/>
        <v>16.278250213600209</v>
      </c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pans="1:31" ht="12.75" customHeight="1">
      <c r="B133" s="49" t="s">
        <v>181</v>
      </c>
      <c r="C133" s="27">
        <v>5</v>
      </c>
      <c r="D133" s="36" t="s">
        <v>107</v>
      </c>
      <c r="E133" s="27">
        <v>0</v>
      </c>
      <c r="F133" s="27">
        <v>880</v>
      </c>
      <c r="G133" s="27">
        <v>54</v>
      </c>
      <c r="H133" s="27">
        <v>50.220000000000006</v>
      </c>
      <c r="I133" s="27">
        <v>22</v>
      </c>
      <c r="J133" s="68">
        <v>14.223534000000001</v>
      </c>
      <c r="K133" s="31">
        <v>1.2199999999999998</v>
      </c>
      <c r="L133" s="30">
        <v>1.1223999999999998</v>
      </c>
      <c r="M133" s="22"/>
      <c r="N133" s="50">
        <f t="shared" si="1"/>
        <v>15.874626575059764</v>
      </c>
    </row>
    <row r="134" spans="1:31" ht="12.75" customHeight="1">
      <c r="B134" s="49" t="s">
        <v>124</v>
      </c>
      <c r="C134" s="27">
        <v>9</v>
      </c>
      <c r="D134" s="36" t="s">
        <v>107</v>
      </c>
      <c r="E134" s="27">
        <v>0</v>
      </c>
      <c r="F134" s="27">
        <v>860</v>
      </c>
      <c r="G134" s="27">
        <v>86</v>
      </c>
      <c r="H134" s="27">
        <v>79.98</v>
      </c>
      <c r="I134" s="27">
        <v>11</v>
      </c>
      <c r="J134" s="68">
        <v>16.803550999999999</v>
      </c>
      <c r="K134" s="31">
        <v>2.189090909090909</v>
      </c>
      <c r="L134" s="30">
        <v>2.0139636363636364</v>
      </c>
      <c r="M134" s="22"/>
      <c r="N134" s="50">
        <f t="shared" si="1"/>
        <v>19.338053852723796</v>
      </c>
    </row>
    <row r="135" spans="1:31" ht="5.0999999999999996" customHeight="1">
      <c r="B135" s="49"/>
      <c r="C135" s="27"/>
      <c r="D135" s="36"/>
      <c r="E135" s="27"/>
      <c r="F135" s="27"/>
      <c r="G135" s="27"/>
      <c r="H135" s="27"/>
      <c r="I135" s="27"/>
      <c r="J135" s="68"/>
      <c r="K135" s="31"/>
      <c r="L135" s="30"/>
      <c r="M135" s="22"/>
      <c r="N135" s="50"/>
    </row>
    <row r="136" spans="1:31" ht="12.75" customHeight="1">
      <c r="B136" s="52" t="s">
        <v>100</v>
      </c>
      <c r="C136" s="27"/>
      <c r="D136" s="36"/>
      <c r="E136" s="27"/>
      <c r="F136" s="27"/>
      <c r="G136" s="27"/>
      <c r="H136" s="27"/>
      <c r="I136" s="27"/>
      <c r="J136" s="68"/>
      <c r="K136" s="31"/>
      <c r="L136" s="30"/>
      <c r="M136" s="22"/>
      <c r="N136" s="50"/>
    </row>
    <row r="137" spans="1:31" ht="5.0999999999999996" customHeight="1">
      <c r="B137" s="49"/>
      <c r="C137" s="27"/>
      <c r="D137" s="36"/>
      <c r="E137" s="27"/>
      <c r="F137" s="27"/>
      <c r="G137" s="27"/>
      <c r="H137" s="27"/>
      <c r="I137" s="27"/>
      <c r="J137" s="68"/>
      <c r="K137" s="31"/>
      <c r="L137" s="30"/>
      <c r="M137" s="22"/>
      <c r="N137" s="50"/>
    </row>
    <row r="138" spans="1:31" ht="12.75" customHeight="1">
      <c r="B138" s="49" t="s">
        <v>154</v>
      </c>
      <c r="C138" s="27">
        <v>6</v>
      </c>
      <c r="D138" s="36" t="s">
        <v>107</v>
      </c>
      <c r="E138" s="27">
        <v>0</v>
      </c>
      <c r="F138" s="27">
        <v>900</v>
      </c>
      <c r="G138" s="27">
        <v>63</v>
      </c>
      <c r="H138" s="27">
        <v>56.7</v>
      </c>
      <c r="I138" s="27">
        <v>230</v>
      </c>
      <c r="J138" s="68">
        <v>5.4123710000000003</v>
      </c>
      <c r="K138" s="31">
        <v>2.2999999999999998</v>
      </c>
      <c r="L138" s="30">
        <v>2.024</v>
      </c>
      <c r="M138" s="22"/>
      <c r="N138" s="50">
        <f t="shared" si="1"/>
        <v>7.396024183522024</v>
      </c>
    </row>
    <row r="139" spans="1:31">
      <c r="B139" s="49" t="s">
        <v>155</v>
      </c>
      <c r="C139" s="27">
        <v>11</v>
      </c>
      <c r="D139" s="36" t="s">
        <v>107</v>
      </c>
      <c r="E139" s="27">
        <v>0</v>
      </c>
      <c r="F139" s="27">
        <v>880</v>
      </c>
      <c r="G139" s="27">
        <v>106</v>
      </c>
      <c r="H139" s="27">
        <v>50.879999999999995</v>
      </c>
      <c r="I139" s="27">
        <v>246</v>
      </c>
      <c r="J139" s="68">
        <v>6.1480899999999998</v>
      </c>
      <c r="K139" s="31">
        <v>4.8600000000000012</v>
      </c>
      <c r="L139" s="30">
        <v>1.5066000000000004</v>
      </c>
      <c r="M139" s="22"/>
      <c r="N139" s="50">
        <f t="shared" si="1"/>
        <v>7.7287259658319742</v>
      </c>
    </row>
    <row r="140" spans="1:31">
      <c r="B140" s="49" t="s">
        <v>156</v>
      </c>
      <c r="C140" s="27">
        <v>4</v>
      </c>
      <c r="D140" s="36" t="s">
        <v>107</v>
      </c>
      <c r="E140" s="27">
        <v>0</v>
      </c>
      <c r="F140" s="27">
        <v>170</v>
      </c>
      <c r="G140" s="27">
        <v>37</v>
      </c>
      <c r="H140" s="27">
        <v>17.39</v>
      </c>
      <c r="I140" s="27">
        <v>43</v>
      </c>
      <c r="J140" s="68">
        <v>1.558573</v>
      </c>
      <c r="K140" s="31">
        <v>2.0839999999999996</v>
      </c>
      <c r="L140" s="30">
        <v>1.0419999999999998</v>
      </c>
      <c r="M140" s="22">
        <v>25</v>
      </c>
      <c r="N140" s="50">
        <f t="shared" si="1"/>
        <v>2.5195082592612437</v>
      </c>
    </row>
    <row r="141" spans="1:31">
      <c r="B141" s="49" t="s">
        <v>157</v>
      </c>
      <c r="C141" s="27">
        <v>20</v>
      </c>
      <c r="D141" s="36" t="s">
        <v>53</v>
      </c>
      <c r="E141" s="27">
        <v>0</v>
      </c>
      <c r="F141" s="27">
        <v>900</v>
      </c>
      <c r="G141" s="27">
        <v>196</v>
      </c>
      <c r="H141" s="27">
        <v>88.2</v>
      </c>
      <c r="I141" s="27">
        <v>200</v>
      </c>
      <c r="J141" s="68">
        <v>7.2117190000000004</v>
      </c>
      <c r="K141" s="31">
        <v>9.6122727272727282</v>
      </c>
      <c r="L141" s="30">
        <v>4.4216454545454553</v>
      </c>
      <c r="M141" s="22">
        <v>26</v>
      </c>
      <c r="N141" s="50">
        <f t="shared" si="1"/>
        <v>11.318739369969631</v>
      </c>
    </row>
    <row r="142" spans="1:31">
      <c r="B142" s="49" t="s">
        <v>158</v>
      </c>
      <c r="C142" s="27">
        <v>17</v>
      </c>
      <c r="D142" s="36" t="s">
        <v>107</v>
      </c>
      <c r="E142" s="27">
        <v>0</v>
      </c>
      <c r="F142" s="27">
        <v>900</v>
      </c>
      <c r="G142" s="27">
        <v>167</v>
      </c>
      <c r="H142" s="27">
        <v>75.150000000000006</v>
      </c>
      <c r="I142" s="27">
        <v>237</v>
      </c>
      <c r="J142" s="68">
        <v>7.1883229999999996</v>
      </c>
      <c r="K142" s="31">
        <v>7.8722727272727262</v>
      </c>
      <c r="L142" s="30">
        <v>3.6212454545454542</v>
      </c>
      <c r="M142" s="22">
        <v>26</v>
      </c>
      <c r="N142" s="50">
        <f t="shared" si="1"/>
        <v>10.61485234211443</v>
      </c>
    </row>
    <row r="143" spans="1:31">
      <c r="B143" s="49" t="s">
        <v>159</v>
      </c>
      <c r="C143" s="27">
        <v>9</v>
      </c>
      <c r="D143" s="36" t="s">
        <v>107</v>
      </c>
      <c r="E143" s="27">
        <v>0</v>
      </c>
      <c r="F143" s="27">
        <v>910</v>
      </c>
      <c r="G143" s="27">
        <v>91</v>
      </c>
      <c r="H143" s="27">
        <v>22.75</v>
      </c>
      <c r="I143" s="27">
        <v>137</v>
      </c>
      <c r="J143" s="68">
        <v>10.532319000000001</v>
      </c>
      <c r="K143" s="31">
        <v>4.8395454545454548</v>
      </c>
      <c r="L143" s="30">
        <v>3.6296590909090911</v>
      </c>
      <c r="M143" s="22">
        <v>23</v>
      </c>
      <c r="N143" s="50">
        <f t="shared" si="1"/>
        <v>14.130197592319643</v>
      </c>
    </row>
    <row r="144" spans="1:31">
      <c r="B144" s="49" t="s">
        <v>101</v>
      </c>
      <c r="C144" s="27">
        <v>11</v>
      </c>
      <c r="D144" s="36" t="s">
        <v>53</v>
      </c>
      <c r="E144" s="27">
        <v>0</v>
      </c>
      <c r="F144" s="27">
        <v>900</v>
      </c>
      <c r="G144" s="27">
        <v>113</v>
      </c>
      <c r="H144" s="27">
        <v>28.25</v>
      </c>
      <c r="I144" s="27">
        <v>129</v>
      </c>
      <c r="J144" s="68">
        <v>10.93554</v>
      </c>
      <c r="K144" s="31">
        <v>6.1663636363636369</v>
      </c>
      <c r="L144" s="30">
        <v>4.6247727272727275</v>
      </c>
      <c r="M144" s="22">
        <v>23</v>
      </c>
      <c r="N144" s="50">
        <f t="shared" si="1"/>
        <v>15.397824911567396</v>
      </c>
    </row>
    <row r="145" spans="2:31">
      <c r="B145" s="49" t="s">
        <v>160</v>
      </c>
      <c r="C145" s="27">
        <v>5</v>
      </c>
      <c r="D145" s="36" t="s">
        <v>146</v>
      </c>
      <c r="E145" s="27">
        <v>0</v>
      </c>
      <c r="F145" s="27">
        <v>900</v>
      </c>
      <c r="G145" s="27">
        <v>50.301000000000002</v>
      </c>
      <c r="H145" s="27">
        <v>36.216720000000002</v>
      </c>
      <c r="I145" s="27">
        <v>186.39</v>
      </c>
      <c r="J145" s="68">
        <v>7.5826408409999999</v>
      </c>
      <c r="K145" s="31">
        <v>4.8600000000000003</v>
      </c>
      <c r="L145" s="30">
        <v>2.2356000000000003</v>
      </c>
      <c r="M145" s="22">
        <v>30</v>
      </c>
      <c r="N145" s="50">
        <f t="shared" si="1"/>
        <v>9.8524621228507883</v>
      </c>
    </row>
    <row r="146" spans="2:31">
      <c r="B146" s="49" t="s">
        <v>161</v>
      </c>
      <c r="C146" s="27" t="s">
        <v>65</v>
      </c>
      <c r="D146" s="36">
        <v>0</v>
      </c>
      <c r="E146" s="27">
        <v>0</v>
      </c>
      <c r="F146" s="27">
        <v>990</v>
      </c>
      <c r="G146" s="27">
        <v>0</v>
      </c>
      <c r="H146" s="27">
        <v>0</v>
      </c>
      <c r="I146" s="27">
        <v>0</v>
      </c>
      <c r="J146" s="68">
        <v>19.822217008797654</v>
      </c>
      <c r="K146" s="31">
        <v>0</v>
      </c>
      <c r="L146" s="30">
        <v>0</v>
      </c>
      <c r="M146" s="22"/>
      <c r="N146" s="50">
        <f t="shared" si="1"/>
        <v>20.795594235347945</v>
      </c>
    </row>
    <row r="147" spans="2:31">
      <c r="B147" s="90" t="s">
        <v>162</v>
      </c>
      <c r="C147" s="91" t="s">
        <v>65</v>
      </c>
      <c r="D147" s="92" t="s">
        <v>107</v>
      </c>
      <c r="E147" s="91">
        <v>0</v>
      </c>
      <c r="F147" s="91">
        <v>999</v>
      </c>
      <c r="G147" s="91">
        <v>0</v>
      </c>
      <c r="H147" s="91">
        <v>0</v>
      </c>
      <c r="I147" s="91">
        <v>0</v>
      </c>
      <c r="J147" s="93">
        <v>38.925992000000001</v>
      </c>
      <c r="K147" s="94">
        <v>0</v>
      </c>
      <c r="L147" s="95">
        <v>0</v>
      </c>
      <c r="M147" s="96"/>
      <c r="N147" s="50">
        <f t="shared" si="1"/>
        <v>40.837467094681017</v>
      </c>
    </row>
    <row r="148" spans="2:31">
      <c r="B148" s="82" t="s">
        <v>163</v>
      </c>
      <c r="C148" s="83" t="s">
        <v>65</v>
      </c>
      <c r="D148" s="84" t="s">
        <v>107</v>
      </c>
      <c r="E148" s="83">
        <v>0</v>
      </c>
      <c r="F148" s="83">
        <v>999</v>
      </c>
      <c r="G148" s="83">
        <v>0</v>
      </c>
      <c r="H148" s="83">
        <v>0</v>
      </c>
      <c r="I148" s="83">
        <v>0</v>
      </c>
      <c r="J148" s="85">
        <v>38.925992000000001</v>
      </c>
      <c r="K148" s="86">
        <v>0</v>
      </c>
      <c r="L148" s="87">
        <v>0</v>
      </c>
      <c r="M148" s="89">
        <v>125</v>
      </c>
      <c r="N148" s="50">
        <f t="shared" si="1"/>
        <v>40.837467094681017</v>
      </c>
    </row>
    <row r="149" spans="2:31">
      <c r="B149" s="82" t="s">
        <v>164</v>
      </c>
      <c r="C149" s="83" t="s">
        <v>65</v>
      </c>
      <c r="D149" s="84" t="s">
        <v>107</v>
      </c>
      <c r="E149" s="83">
        <v>0</v>
      </c>
      <c r="F149" s="83">
        <v>999</v>
      </c>
      <c r="G149" s="83">
        <v>0</v>
      </c>
      <c r="H149" s="83">
        <v>0</v>
      </c>
      <c r="I149" s="83">
        <v>0</v>
      </c>
      <c r="J149" s="85">
        <v>38.925992000000001</v>
      </c>
      <c r="K149" s="86">
        <v>0</v>
      </c>
      <c r="L149" s="87">
        <v>0</v>
      </c>
      <c r="M149" s="89">
        <v>120</v>
      </c>
      <c r="N149" s="50">
        <f t="shared" si="1"/>
        <v>40.837467094681017</v>
      </c>
    </row>
    <row r="150" spans="2:31">
      <c r="B150" s="49" t="s">
        <v>102</v>
      </c>
      <c r="C150" s="27" t="s">
        <v>65</v>
      </c>
      <c r="D150" s="36">
        <v>0</v>
      </c>
      <c r="E150" s="27">
        <v>0</v>
      </c>
      <c r="F150" s="27">
        <v>997</v>
      </c>
      <c r="G150" s="27">
        <v>0</v>
      </c>
      <c r="H150" s="27">
        <v>0</v>
      </c>
      <c r="I150" s="27">
        <v>0</v>
      </c>
      <c r="J150" s="68">
        <v>17.5</v>
      </c>
      <c r="K150" s="31">
        <v>0</v>
      </c>
      <c r="L150" s="30">
        <v>0</v>
      </c>
      <c r="M150" s="22">
        <v>56</v>
      </c>
      <c r="N150" s="50">
        <f t="shared" si="1"/>
        <v>18.359343909769017</v>
      </c>
    </row>
    <row r="151" spans="2:31">
      <c r="B151" s="49" t="s">
        <v>165</v>
      </c>
      <c r="C151" s="27" t="s">
        <v>65</v>
      </c>
      <c r="D151" s="36" t="s">
        <v>107</v>
      </c>
      <c r="E151" s="27">
        <v>0</v>
      </c>
      <c r="F151" s="27">
        <v>880</v>
      </c>
      <c r="G151" s="27">
        <v>0</v>
      </c>
      <c r="H151" s="27">
        <v>0</v>
      </c>
      <c r="I151" s="27">
        <v>0</v>
      </c>
      <c r="J151" s="68">
        <v>14.37224</v>
      </c>
      <c r="K151" s="31">
        <v>0</v>
      </c>
      <c r="L151" s="30">
        <v>0</v>
      </c>
      <c r="M151" s="22">
        <v>45</v>
      </c>
      <c r="N151" s="50">
        <f t="shared" si="1"/>
        <v>15.077994109356496</v>
      </c>
    </row>
    <row r="152" spans="2:31">
      <c r="B152" s="49" t="s">
        <v>166</v>
      </c>
      <c r="C152" s="27">
        <v>12</v>
      </c>
      <c r="D152" s="36" t="s">
        <v>107</v>
      </c>
      <c r="E152" s="27">
        <v>0</v>
      </c>
      <c r="F152" s="27">
        <v>880</v>
      </c>
      <c r="G152" s="27">
        <v>119</v>
      </c>
      <c r="H152" s="27">
        <v>64.260000000000005</v>
      </c>
      <c r="I152" s="27">
        <v>334</v>
      </c>
      <c r="J152" s="68">
        <v>7.2218359999999997</v>
      </c>
      <c r="K152" s="31">
        <v>7.9399999999999995</v>
      </c>
      <c r="L152" s="30">
        <v>4.4464000000000006</v>
      </c>
      <c r="M152" s="22">
        <v>25.5</v>
      </c>
      <c r="N152" s="50">
        <f t="shared" si="1"/>
        <v>11.350363671642459</v>
      </c>
    </row>
    <row r="153" spans="2:31">
      <c r="B153" s="49" t="s">
        <v>167</v>
      </c>
      <c r="C153" s="27">
        <v>4</v>
      </c>
      <c r="D153" s="36" t="s">
        <v>107</v>
      </c>
      <c r="E153" s="27">
        <v>0</v>
      </c>
      <c r="F153" s="27">
        <v>860</v>
      </c>
      <c r="G153" s="27">
        <v>39</v>
      </c>
      <c r="H153" s="27">
        <v>3.9000000000000004</v>
      </c>
      <c r="I153" s="27">
        <v>374</v>
      </c>
      <c r="J153" s="68">
        <v>1.9308619999999999</v>
      </c>
      <c r="K153" s="31">
        <v>0.8</v>
      </c>
      <c r="L153" s="30">
        <v>0</v>
      </c>
      <c r="M153" s="22"/>
      <c r="N153" s="50">
        <f t="shared" ref="N153:N160" si="2">IF(J153=" "," ",M$17*(J153*(L$18*J153-J$18*L153)/((J$17*(L$18*J153-J$18*L153))+(J$18*(J$17*L153-L$17*J153))))+M$18*((J153*(L$18*J153-J$18*L153)/((J$17*(L$18*J153-J$18*L153))+(J$18*(J$17*L153-L$17*J153))))*((J$17*L153-L$17*J153)/(L$18*J153-J$18*1.00000000000001*L153))))</f>
        <v>2.0256776857316812</v>
      </c>
    </row>
    <row r="154" spans="2:31">
      <c r="B154" s="49" t="s">
        <v>168</v>
      </c>
      <c r="C154" s="27">
        <v>3</v>
      </c>
      <c r="D154" s="36" t="s">
        <v>107</v>
      </c>
      <c r="E154" s="27">
        <v>0</v>
      </c>
      <c r="F154" s="27">
        <v>860</v>
      </c>
      <c r="G154" s="27">
        <v>34</v>
      </c>
      <c r="H154" s="27">
        <v>3.4000000000000004</v>
      </c>
      <c r="I154" s="27">
        <v>370</v>
      </c>
      <c r="J154" s="68">
        <v>1.8986599999999998</v>
      </c>
      <c r="K154" s="31">
        <v>0.7</v>
      </c>
      <c r="L154" s="30">
        <v>0</v>
      </c>
      <c r="M154" s="22"/>
      <c r="N154" s="50">
        <f t="shared" si="2"/>
        <v>1.991894394726974</v>
      </c>
    </row>
    <row r="155" spans="2:31">
      <c r="B155" s="49" t="s">
        <v>169</v>
      </c>
      <c r="C155" s="27">
        <v>12</v>
      </c>
      <c r="D155" s="36" t="s">
        <v>107</v>
      </c>
      <c r="E155" s="27">
        <v>0</v>
      </c>
      <c r="F155" s="27">
        <v>880</v>
      </c>
      <c r="G155" s="27">
        <v>117.33040000000003</v>
      </c>
      <c r="H155" s="27">
        <v>105.59736000000002</v>
      </c>
      <c r="I155" s="27">
        <v>0</v>
      </c>
      <c r="J155" s="68">
        <v>12.626251616000003</v>
      </c>
      <c r="K155" s="31">
        <v>8.8000000000000007</v>
      </c>
      <c r="L155" s="30">
        <v>8.5359999999999996</v>
      </c>
      <c r="M155" s="22"/>
      <c r="N155" s="50">
        <f t="shared" si="2"/>
        <v>20.49122668046725</v>
      </c>
    </row>
    <row r="156" spans="2:31">
      <c r="B156" s="49" t="s">
        <v>170</v>
      </c>
      <c r="C156" s="27">
        <v>1</v>
      </c>
      <c r="D156" s="36" t="s">
        <v>107</v>
      </c>
      <c r="E156" s="27">
        <v>0</v>
      </c>
      <c r="F156" s="27">
        <v>60</v>
      </c>
      <c r="G156" s="27">
        <v>7.9998000000000014</v>
      </c>
      <c r="H156" s="27">
        <v>6.3998400000000011</v>
      </c>
      <c r="I156" s="27">
        <v>0</v>
      </c>
      <c r="J156" s="68">
        <v>0.86088079199999989</v>
      </c>
      <c r="K156" s="31">
        <v>0.6</v>
      </c>
      <c r="L156" s="30">
        <v>0.58199999999999996</v>
      </c>
      <c r="M156" s="22"/>
      <c r="N156" s="50">
        <f t="shared" si="2"/>
        <v>1.3971290918500396</v>
      </c>
    </row>
    <row r="157" spans="2:31">
      <c r="B157" s="49" t="s">
        <v>182</v>
      </c>
      <c r="C157" s="27">
        <v>8</v>
      </c>
      <c r="D157" s="36" t="s">
        <v>107</v>
      </c>
      <c r="E157" s="27">
        <v>0</v>
      </c>
      <c r="F157" s="27">
        <v>880</v>
      </c>
      <c r="G157" s="27">
        <v>82.5</v>
      </c>
      <c r="H157" s="27">
        <v>57.749999999999993</v>
      </c>
      <c r="I157" s="27">
        <v>0</v>
      </c>
      <c r="J157" s="68">
        <v>11.801490800000002</v>
      </c>
      <c r="K157" s="31">
        <v>9.68</v>
      </c>
      <c r="L157" s="30">
        <v>8.0343999999999998</v>
      </c>
      <c r="M157" s="22"/>
      <c r="N157" s="50">
        <f t="shared" si="2"/>
        <v>19.200231016334854</v>
      </c>
    </row>
    <row r="158" spans="2:31">
      <c r="B158" s="49" t="s">
        <v>171</v>
      </c>
      <c r="C158" s="27">
        <v>1</v>
      </c>
      <c r="D158" s="36" t="s">
        <v>107</v>
      </c>
      <c r="E158" s="27">
        <v>0</v>
      </c>
      <c r="F158" s="27">
        <v>64</v>
      </c>
      <c r="G158" s="27">
        <v>6</v>
      </c>
      <c r="H158" s="27">
        <v>4.1999999999999993</v>
      </c>
      <c r="I158" s="27">
        <v>0</v>
      </c>
      <c r="J158" s="68">
        <v>0.85829024000000009</v>
      </c>
      <c r="K158" s="31">
        <v>0.70399999999999996</v>
      </c>
      <c r="L158" s="30">
        <v>0.58431999999999995</v>
      </c>
      <c r="M158" s="22"/>
      <c r="N158" s="50">
        <f t="shared" si="2"/>
        <v>1.3963804375516253</v>
      </c>
    </row>
    <row r="159" spans="2:31">
      <c r="B159" s="49" t="s">
        <v>183</v>
      </c>
      <c r="C159" s="27">
        <v>8</v>
      </c>
      <c r="D159" s="36" t="s">
        <v>107</v>
      </c>
      <c r="E159" s="27">
        <v>0</v>
      </c>
      <c r="F159" s="27">
        <v>900</v>
      </c>
      <c r="G159" s="27">
        <v>75</v>
      </c>
      <c r="H159" s="27">
        <v>30</v>
      </c>
      <c r="I159" s="27">
        <v>171</v>
      </c>
      <c r="J159" s="68">
        <v>10.142751000000001</v>
      </c>
      <c r="K159" s="31">
        <v>3.8863636363636358</v>
      </c>
      <c r="L159" s="30">
        <v>2.1374999999999997</v>
      </c>
      <c r="M159" s="22">
        <v>22</v>
      </c>
      <c r="N159" s="50">
        <f t="shared" si="2"/>
        <v>12.45502472804559</v>
      </c>
      <c r="AE159"/>
    </row>
    <row r="160" spans="2:31" ht="13.5" thickBot="1">
      <c r="B160" s="51" t="s">
        <v>172</v>
      </c>
      <c r="C160" s="56">
        <v>14</v>
      </c>
      <c r="D160" s="55" t="s">
        <v>107</v>
      </c>
      <c r="E160" s="56">
        <v>0</v>
      </c>
      <c r="F160" s="56">
        <v>880</v>
      </c>
      <c r="G160" s="56">
        <v>141</v>
      </c>
      <c r="H160" s="56">
        <v>109.98</v>
      </c>
      <c r="I160" s="56">
        <v>114</v>
      </c>
      <c r="J160" s="69">
        <v>8.8198340000000002</v>
      </c>
      <c r="K160" s="54">
        <v>6.04</v>
      </c>
      <c r="L160" s="57">
        <v>4.2884000000000002</v>
      </c>
      <c r="M160" s="58">
        <v>23</v>
      </c>
      <c r="N160" s="112">
        <f t="shared" si="2"/>
        <v>12.892728923903203</v>
      </c>
      <c r="AE160"/>
    </row>
    <row r="161" spans="2:14">
      <c r="B161" s="3"/>
      <c r="C161" s="73"/>
      <c r="D161" s="3"/>
      <c r="E161" s="3"/>
      <c r="F161" s="3"/>
      <c r="G161" s="3"/>
      <c r="H161" s="3"/>
      <c r="I161" s="3"/>
      <c r="J161" s="63"/>
      <c r="K161" s="3"/>
      <c r="L161" s="5"/>
      <c r="M161" s="21"/>
      <c r="N161" s="15"/>
    </row>
    <row r="162" spans="2:14" ht="12.75" customHeight="1">
      <c r="B162" s="3"/>
      <c r="C162" s="73"/>
      <c r="D162" s="3"/>
      <c r="E162" s="3"/>
      <c r="F162" s="3"/>
      <c r="G162" s="3"/>
      <c r="H162" s="3"/>
      <c r="I162" s="3"/>
      <c r="J162" s="63"/>
      <c r="K162" s="3"/>
      <c r="L162" s="5"/>
      <c r="M162" s="21"/>
      <c r="N162" s="15"/>
    </row>
    <row r="163" spans="2:14" ht="12.75" customHeight="1">
      <c r="B163" s="3"/>
      <c r="C163" s="73"/>
      <c r="D163" s="3"/>
      <c r="E163" s="3"/>
      <c r="F163" s="3"/>
      <c r="G163" s="3"/>
      <c r="H163" s="3"/>
      <c r="I163" s="3"/>
      <c r="J163" s="63"/>
      <c r="K163" s="3"/>
      <c r="L163" s="5"/>
      <c r="M163" s="21"/>
      <c r="N163" s="15"/>
    </row>
    <row r="164" spans="2:14">
      <c r="B164" s="3"/>
      <c r="C164" s="73"/>
      <c r="D164" s="3"/>
      <c r="E164" s="3"/>
      <c r="F164" s="3"/>
      <c r="G164" s="3"/>
      <c r="H164" s="3"/>
      <c r="I164" s="3"/>
      <c r="J164" s="63"/>
      <c r="K164" s="3"/>
      <c r="L164" s="5"/>
      <c r="M164" s="21"/>
      <c r="N164" s="15"/>
    </row>
    <row r="165" spans="2:14">
      <c r="B165" s="3"/>
      <c r="C165" s="73"/>
      <c r="D165" s="3"/>
      <c r="E165" s="3"/>
      <c r="F165" s="3"/>
      <c r="G165" s="3"/>
      <c r="H165" s="3"/>
      <c r="I165" s="3"/>
      <c r="J165" s="63"/>
      <c r="K165" s="3"/>
      <c r="L165" s="5"/>
      <c r="M165" s="21"/>
      <c r="N165" s="15"/>
    </row>
    <row r="166" spans="2:14">
      <c r="B166" s="3"/>
      <c r="C166" s="73"/>
      <c r="D166" s="3"/>
      <c r="E166" s="3"/>
      <c r="F166" s="3"/>
      <c r="G166" s="3"/>
      <c r="H166" s="3"/>
      <c r="I166" s="3"/>
      <c r="J166" s="63"/>
      <c r="K166" s="3"/>
      <c r="L166" s="5"/>
      <c r="M166" s="21"/>
      <c r="N166" s="15"/>
    </row>
    <row r="167" spans="2:14">
      <c r="B167" s="3"/>
      <c r="C167" s="73"/>
      <c r="D167" s="3"/>
      <c r="E167" s="3"/>
      <c r="F167" s="3"/>
      <c r="G167" s="3"/>
      <c r="H167" s="3"/>
      <c r="I167" s="3"/>
      <c r="J167" s="63"/>
      <c r="K167" s="3"/>
      <c r="L167" s="5"/>
      <c r="M167" s="21"/>
      <c r="N167" s="15"/>
    </row>
    <row r="168" spans="2:14">
      <c r="B168" s="3"/>
      <c r="C168" s="73"/>
      <c r="D168" s="3"/>
      <c r="E168" s="3"/>
      <c r="F168" s="3"/>
      <c r="G168" s="3"/>
      <c r="H168" s="3"/>
      <c r="I168" s="3"/>
      <c r="J168" s="63"/>
      <c r="K168" s="3"/>
      <c r="L168" s="5"/>
      <c r="M168" s="21"/>
      <c r="N168" s="15"/>
    </row>
    <row r="169" spans="2:14">
      <c r="B169" s="3"/>
      <c r="C169" s="73"/>
      <c r="D169" s="3"/>
      <c r="E169" s="3"/>
      <c r="F169" s="3"/>
      <c r="G169" s="3"/>
      <c r="H169" s="3"/>
      <c r="I169" s="3"/>
      <c r="J169" s="63"/>
      <c r="K169" s="3"/>
      <c r="L169" s="5"/>
      <c r="M169" s="21"/>
      <c r="N169" s="15"/>
    </row>
    <row r="170" spans="2:14">
      <c r="B170" s="3"/>
      <c r="C170" s="73"/>
      <c r="D170" s="3"/>
      <c r="E170" s="3"/>
      <c r="F170" s="3"/>
      <c r="G170" s="3"/>
      <c r="H170" s="3"/>
      <c r="I170" s="3"/>
      <c r="J170" s="63"/>
      <c r="K170" s="3"/>
      <c r="L170" s="5"/>
      <c r="M170" s="21"/>
      <c r="N170" s="15"/>
    </row>
    <row r="171" spans="2:14">
      <c r="B171" s="3"/>
      <c r="C171" s="73"/>
      <c r="D171" s="3"/>
      <c r="E171" s="3"/>
      <c r="F171" s="3"/>
      <c r="G171" s="3"/>
      <c r="H171" s="3"/>
      <c r="I171" s="3"/>
      <c r="J171" s="63"/>
      <c r="K171" s="3"/>
      <c r="L171" s="5"/>
      <c r="M171" s="21"/>
      <c r="N171" s="15"/>
    </row>
    <row r="172" spans="2:14">
      <c r="B172" s="3"/>
      <c r="C172" s="73"/>
      <c r="D172" s="3"/>
      <c r="E172" s="3"/>
      <c r="F172" s="3"/>
      <c r="G172" s="3"/>
      <c r="H172" s="3"/>
      <c r="I172" s="3"/>
      <c r="J172" s="63"/>
      <c r="K172" s="3"/>
      <c r="L172" s="5"/>
      <c r="M172" s="21"/>
      <c r="N172" s="15"/>
    </row>
    <row r="173" spans="2:14">
      <c r="B173" s="3"/>
      <c r="C173" s="73"/>
      <c r="D173" s="3"/>
      <c r="E173" s="3"/>
      <c r="F173" s="3"/>
      <c r="G173" s="3"/>
      <c r="H173" s="3"/>
      <c r="I173" s="3"/>
      <c r="J173" s="63"/>
      <c r="K173" s="3"/>
      <c r="L173" s="5"/>
      <c r="M173" s="21"/>
      <c r="N173" s="15"/>
    </row>
    <row r="174" spans="2:14">
      <c r="B174" s="3"/>
      <c r="C174" s="73"/>
      <c r="D174" s="3"/>
      <c r="E174" s="3"/>
      <c r="F174" s="3"/>
      <c r="G174" s="3"/>
      <c r="H174" s="3"/>
      <c r="I174" s="3"/>
      <c r="J174" s="63"/>
      <c r="K174" s="3"/>
      <c r="L174" s="5"/>
      <c r="M174" s="21"/>
      <c r="N174" s="15"/>
    </row>
    <row r="175" spans="2:14">
      <c r="B175" s="3"/>
      <c r="C175" s="73"/>
      <c r="D175" s="3"/>
      <c r="E175" s="3"/>
      <c r="F175" s="3"/>
      <c r="G175" s="3"/>
      <c r="H175" s="3"/>
      <c r="I175" s="3"/>
      <c r="J175" s="63"/>
      <c r="K175" s="3"/>
      <c r="L175" s="5"/>
      <c r="M175" s="21"/>
      <c r="N175" s="15"/>
    </row>
    <row r="176" spans="2:14">
      <c r="B176" s="3"/>
      <c r="C176" s="73"/>
      <c r="D176" s="3"/>
      <c r="E176" s="3"/>
      <c r="F176" s="3"/>
      <c r="G176" s="3"/>
      <c r="H176" s="3"/>
      <c r="I176" s="3"/>
      <c r="J176" s="63"/>
      <c r="K176" s="3"/>
      <c r="L176" s="5"/>
      <c r="M176" s="21"/>
      <c r="N176" s="15"/>
    </row>
    <row r="177" spans="2:14">
      <c r="B177" s="3"/>
      <c r="C177" s="73"/>
      <c r="D177" s="3"/>
      <c r="E177" s="3"/>
      <c r="F177" s="3"/>
      <c r="G177" s="3"/>
      <c r="H177" s="3"/>
      <c r="I177" s="3"/>
      <c r="J177" s="63"/>
      <c r="K177" s="3"/>
      <c r="L177" s="5"/>
      <c r="M177" s="21"/>
      <c r="N177" s="15"/>
    </row>
    <row r="178" spans="2:14">
      <c r="B178" s="3"/>
      <c r="C178" s="73"/>
      <c r="D178" s="3"/>
      <c r="E178" s="3"/>
      <c r="F178" s="3"/>
      <c r="G178" s="3"/>
      <c r="H178" s="3"/>
      <c r="I178" s="3"/>
      <c r="J178" s="63"/>
      <c r="K178" s="3"/>
      <c r="L178" s="5"/>
      <c r="M178" s="21"/>
      <c r="N178" s="15"/>
    </row>
    <row r="179" spans="2:14">
      <c r="B179" s="3"/>
      <c r="C179" s="73"/>
      <c r="D179" s="3"/>
      <c r="E179" s="3"/>
      <c r="F179" s="3"/>
      <c r="G179" s="3"/>
      <c r="H179" s="3"/>
      <c r="I179" s="3"/>
      <c r="J179" s="63"/>
      <c r="K179" s="3"/>
      <c r="L179" s="5"/>
      <c r="M179" s="21"/>
      <c r="N179" s="15"/>
    </row>
    <row r="180" spans="2:14">
      <c r="B180" s="3"/>
      <c r="C180" s="73"/>
      <c r="D180" s="3"/>
      <c r="E180" s="3"/>
      <c r="F180" s="3"/>
      <c r="G180" s="3"/>
      <c r="H180" s="3"/>
      <c r="I180" s="3"/>
      <c r="J180" s="63"/>
      <c r="K180" s="3"/>
      <c r="L180" s="5"/>
      <c r="M180" s="21"/>
      <c r="N180" s="15"/>
    </row>
    <row r="181" spans="2:14">
      <c r="B181" s="3"/>
      <c r="C181" s="73"/>
      <c r="D181" s="3"/>
      <c r="E181" s="3"/>
      <c r="F181" s="3"/>
      <c r="G181" s="3"/>
      <c r="H181" s="3"/>
      <c r="I181" s="3"/>
      <c r="J181" s="63"/>
      <c r="K181" s="3"/>
      <c r="L181" s="5"/>
      <c r="M181" s="21"/>
      <c r="N181" s="15"/>
    </row>
    <row r="182" spans="2:14">
      <c r="B182" s="3"/>
      <c r="C182" s="73"/>
      <c r="D182" s="3"/>
      <c r="E182" s="3"/>
      <c r="F182" s="3"/>
      <c r="G182" s="3"/>
      <c r="H182" s="3"/>
      <c r="I182" s="3"/>
      <c r="J182" s="63"/>
      <c r="K182" s="3"/>
      <c r="L182" s="5"/>
      <c r="M182" s="21"/>
      <c r="N182" s="15"/>
    </row>
    <row r="183" spans="2:14">
      <c r="B183" s="3"/>
      <c r="C183" s="73"/>
      <c r="D183" s="3"/>
      <c r="E183" s="3"/>
      <c r="F183" s="3"/>
      <c r="G183" s="3"/>
      <c r="H183" s="3"/>
      <c r="I183" s="3"/>
      <c r="J183" s="63"/>
      <c r="K183" s="3"/>
      <c r="L183" s="5"/>
      <c r="M183" s="21"/>
      <c r="N183" s="15"/>
    </row>
    <row r="184" spans="2:14">
      <c r="B184" s="3"/>
      <c r="C184" s="73"/>
      <c r="D184" s="3"/>
      <c r="E184" s="3"/>
      <c r="F184" s="3"/>
      <c r="G184" s="3"/>
      <c r="H184" s="3"/>
      <c r="I184" s="3"/>
      <c r="J184" s="63"/>
      <c r="K184" s="3"/>
      <c r="L184" s="5"/>
      <c r="M184" s="21"/>
      <c r="N184" s="15"/>
    </row>
    <row r="185" spans="2:14">
      <c r="B185" s="3"/>
      <c r="C185" s="73"/>
      <c r="D185" s="3"/>
      <c r="E185" s="3"/>
      <c r="F185" s="3"/>
      <c r="G185" s="3"/>
      <c r="H185" s="3"/>
      <c r="I185" s="3"/>
      <c r="J185" s="63"/>
      <c r="K185" s="3"/>
      <c r="L185" s="5"/>
      <c r="M185" s="21"/>
      <c r="N185" s="15"/>
    </row>
    <row r="186" spans="2:14">
      <c r="B186" s="3"/>
      <c r="C186" s="73"/>
      <c r="D186" s="3"/>
      <c r="E186" s="3"/>
      <c r="F186" s="3"/>
      <c r="G186" s="3"/>
      <c r="H186" s="3"/>
      <c r="I186" s="3"/>
      <c r="J186" s="63"/>
      <c r="K186" s="3"/>
      <c r="L186" s="5"/>
      <c r="M186" s="21"/>
      <c r="N186" s="15"/>
    </row>
    <row r="187" spans="2:14">
      <c r="B187" s="3"/>
      <c r="C187" s="73"/>
      <c r="D187" s="3"/>
      <c r="E187" s="3"/>
      <c r="F187" s="3"/>
      <c r="G187" s="3"/>
      <c r="H187" s="3"/>
      <c r="I187" s="3"/>
      <c r="J187" s="63"/>
      <c r="K187" s="3"/>
      <c r="L187" s="5"/>
      <c r="M187" s="21"/>
      <c r="N187" s="15"/>
    </row>
    <row r="188" spans="2:14">
      <c r="B188" s="3"/>
      <c r="C188" s="73"/>
      <c r="D188" s="3"/>
      <c r="E188" s="3"/>
      <c r="F188" s="3"/>
      <c r="G188" s="3"/>
      <c r="H188" s="3"/>
      <c r="I188" s="3"/>
      <c r="J188" s="63"/>
      <c r="K188" s="3"/>
      <c r="L188" s="5"/>
      <c r="M188" s="21"/>
      <c r="N188" s="15"/>
    </row>
    <row r="189" spans="2:14">
      <c r="B189" s="3"/>
      <c r="C189" s="73"/>
      <c r="D189" s="3"/>
      <c r="E189" s="3"/>
      <c r="F189" s="3"/>
      <c r="G189" s="3"/>
      <c r="H189" s="3"/>
      <c r="I189" s="3"/>
      <c r="J189" s="63"/>
      <c r="K189" s="3"/>
      <c r="L189" s="5"/>
      <c r="M189" s="21"/>
      <c r="N189" s="15"/>
    </row>
    <row r="190" spans="2:14">
      <c r="B190" s="3"/>
      <c r="C190" s="73"/>
      <c r="D190" s="3"/>
      <c r="E190" s="3"/>
      <c r="F190" s="3"/>
      <c r="G190" s="3"/>
      <c r="H190" s="3"/>
      <c r="I190" s="3"/>
      <c r="J190" s="63"/>
      <c r="K190" s="3"/>
      <c r="L190" s="5"/>
      <c r="M190" s="21"/>
      <c r="N190" s="15"/>
    </row>
    <row r="191" spans="2:14">
      <c r="B191" s="3"/>
      <c r="C191" s="73"/>
      <c r="D191" s="3"/>
      <c r="E191" s="3"/>
      <c r="F191" s="3"/>
      <c r="G191" s="3"/>
      <c r="H191" s="3"/>
      <c r="I191" s="3"/>
      <c r="J191" s="63"/>
      <c r="K191" s="3"/>
      <c r="L191" s="5"/>
      <c r="M191" s="21"/>
      <c r="N191" s="15"/>
    </row>
    <row r="192" spans="2:14">
      <c r="B192" s="3"/>
      <c r="C192" s="73"/>
      <c r="D192" s="3"/>
      <c r="E192" s="3"/>
      <c r="F192" s="3"/>
      <c r="G192" s="3"/>
      <c r="H192" s="3"/>
      <c r="I192" s="3"/>
      <c r="J192" s="63"/>
      <c r="K192" s="3"/>
      <c r="L192" s="5"/>
      <c r="M192" s="21"/>
      <c r="N192" s="15"/>
    </row>
    <row r="193" spans="2:14">
      <c r="B193" s="3"/>
      <c r="C193" s="73"/>
      <c r="D193" s="3"/>
      <c r="E193" s="3"/>
      <c r="F193" s="3"/>
      <c r="G193" s="3"/>
      <c r="H193" s="3"/>
      <c r="I193" s="3"/>
      <c r="J193" s="63"/>
      <c r="K193" s="3"/>
      <c r="L193" s="5"/>
      <c r="M193" s="21"/>
      <c r="N193" s="15"/>
    </row>
    <row r="194" spans="2:14">
      <c r="B194" s="3"/>
      <c r="C194" s="73"/>
      <c r="D194" s="3"/>
      <c r="E194" s="3"/>
      <c r="F194" s="3"/>
      <c r="G194" s="3"/>
      <c r="H194" s="3"/>
      <c r="I194" s="3"/>
      <c r="J194" s="63"/>
      <c r="K194" s="3"/>
      <c r="L194" s="5"/>
      <c r="M194" s="21"/>
      <c r="N194" s="15"/>
    </row>
    <row r="195" spans="2:14">
      <c r="B195" s="3"/>
      <c r="C195" s="73"/>
      <c r="D195" s="3"/>
      <c r="E195" s="3"/>
      <c r="F195" s="3"/>
      <c r="G195" s="3"/>
      <c r="H195" s="3"/>
      <c r="I195" s="3"/>
      <c r="J195" s="63"/>
      <c r="K195" s="3"/>
      <c r="L195" s="5"/>
      <c r="M195" s="21"/>
      <c r="N195" s="15"/>
    </row>
    <row r="196" spans="2:14">
      <c r="B196" s="3"/>
      <c r="C196" s="73"/>
      <c r="D196" s="3"/>
      <c r="E196" s="3"/>
      <c r="F196" s="3"/>
      <c r="G196" s="3"/>
      <c r="H196" s="3"/>
      <c r="I196" s="3"/>
      <c r="J196" s="63"/>
      <c r="K196" s="3"/>
      <c r="L196" s="5"/>
      <c r="M196" s="21"/>
      <c r="N196" s="15"/>
    </row>
    <row r="197" spans="2:14">
      <c r="B197" s="3"/>
      <c r="C197" s="73"/>
      <c r="D197" s="3"/>
      <c r="E197" s="3"/>
      <c r="F197" s="3"/>
      <c r="G197" s="3"/>
      <c r="H197" s="3"/>
      <c r="I197" s="3"/>
      <c r="J197" s="63"/>
      <c r="K197" s="3"/>
      <c r="L197" s="5"/>
      <c r="M197" s="21"/>
      <c r="N197" s="15"/>
    </row>
    <row r="198" spans="2:14">
      <c r="B198" s="3"/>
      <c r="C198" s="73"/>
      <c r="D198" s="3"/>
      <c r="E198" s="3"/>
      <c r="F198" s="3"/>
      <c r="G198" s="3"/>
      <c r="H198" s="3"/>
      <c r="I198" s="3"/>
      <c r="J198" s="63"/>
      <c r="K198" s="3"/>
      <c r="L198" s="5"/>
      <c r="M198" s="21"/>
      <c r="N198" s="15"/>
    </row>
    <row r="199" spans="2:14">
      <c r="B199" s="3"/>
      <c r="C199" s="73"/>
      <c r="D199" s="3"/>
      <c r="E199" s="3"/>
      <c r="F199" s="3"/>
      <c r="G199" s="3"/>
      <c r="H199" s="3"/>
      <c r="I199" s="3"/>
      <c r="J199" s="63"/>
      <c r="K199" s="3"/>
      <c r="L199" s="5"/>
      <c r="M199" s="21"/>
      <c r="N199" s="15"/>
    </row>
    <row r="200" spans="2:14">
      <c r="B200" s="3"/>
      <c r="C200" s="73"/>
      <c r="D200" s="3"/>
      <c r="E200" s="3"/>
      <c r="F200" s="3"/>
      <c r="G200" s="3"/>
      <c r="H200" s="3"/>
      <c r="I200" s="3"/>
      <c r="J200" s="63"/>
      <c r="K200" s="3"/>
      <c r="L200" s="5"/>
      <c r="M200" s="21"/>
      <c r="N200" s="15"/>
    </row>
    <row r="201" spans="2:14">
      <c r="B201" s="3"/>
      <c r="C201" s="73"/>
      <c r="D201" s="3"/>
      <c r="E201" s="3"/>
      <c r="F201" s="3"/>
      <c r="G201" s="3"/>
      <c r="H201" s="3"/>
      <c r="I201" s="3"/>
      <c r="J201" s="63"/>
      <c r="K201" s="3"/>
      <c r="L201" s="5"/>
      <c r="M201" s="21"/>
      <c r="N201" s="15"/>
    </row>
    <row r="202" spans="2:14">
      <c r="B202" s="3"/>
      <c r="C202" s="73"/>
      <c r="D202" s="3"/>
      <c r="E202" s="3"/>
      <c r="F202" s="3"/>
      <c r="G202" s="3"/>
      <c r="H202" s="3"/>
      <c r="I202" s="3"/>
      <c r="J202" s="63"/>
      <c r="K202" s="3"/>
      <c r="L202" s="5"/>
      <c r="M202" s="21"/>
      <c r="N202" s="15"/>
    </row>
    <row r="203" spans="2:14">
      <c r="B203" s="3"/>
      <c r="C203" s="73"/>
      <c r="D203" s="3"/>
      <c r="E203" s="3"/>
      <c r="F203" s="3"/>
      <c r="G203" s="3"/>
      <c r="H203" s="3"/>
      <c r="I203" s="3"/>
      <c r="J203" s="63"/>
      <c r="K203" s="3"/>
      <c r="L203" s="5"/>
      <c r="M203" s="21"/>
      <c r="N203" s="15"/>
    </row>
    <row r="204" spans="2:14">
      <c r="B204" s="3"/>
      <c r="C204" s="73"/>
      <c r="D204" s="3"/>
      <c r="E204" s="3"/>
      <c r="F204" s="3"/>
      <c r="G204" s="3"/>
      <c r="H204" s="3"/>
      <c r="I204" s="3"/>
      <c r="J204" s="63"/>
      <c r="K204" s="3"/>
      <c r="L204" s="5"/>
      <c r="M204" s="21"/>
      <c r="N204" s="15"/>
    </row>
    <row r="205" spans="2:14">
      <c r="B205" s="3"/>
      <c r="C205" s="73"/>
      <c r="D205" s="3"/>
      <c r="E205" s="3"/>
      <c r="F205" s="3"/>
      <c r="G205" s="3"/>
      <c r="H205" s="3"/>
      <c r="I205" s="3"/>
      <c r="J205" s="63"/>
      <c r="K205" s="3"/>
      <c r="L205" s="5"/>
      <c r="M205" s="21"/>
      <c r="N205" s="15"/>
    </row>
    <row r="206" spans="2:14">
      <c r="B206" s="3"/>
      <c r="C206" s="73"/>
      <c r="D206" s="3"/>
      <c r="E206" s="3"/>
      <c r="F206" s="3"/>
      <c r="G206" s="3"/>
      <c r="H206" s="3"/>
      <c r="I206" s="3"/>
      <c r="J206" s="63"/>
      <c r="K206" s="3"/>
      <c r="L206" s="5"/>
      <c r="M206" s="21"/>
      <c r="N206" s="15"/>
    </row>
    <row r="207" spans="2:14">
      <c r="B207" s="3"/>
      <c r="C207" s="73"/>
      <c r="D207" s="3"/>
      <c r="E207" s="3"/>
      <c r="F207" s="3"/>
      <c r="G207" s="3"/>
      <c r="H207" s="3"/>
      <c r="I207" s="3"/>
      <c r="J207" s="63"/>
      <c r="K207" s="3"/>
      <c r="L207" s="5"/>
      <c r="M207" s="21"/>
      <c r="N207" s="15"/>
    </row>
    <row r="208" spans="2:14">
      <c r="B208" s="3"/>
      <c r="C208" s="73"/>
      <c r="D208" s="3"/>
      <c r="E208" s="3"/>
      <c r="F208" s="3"/>
      <c r="G208" s="3"/>
      <c r="H208" s="3"/>
      <c r="I208" s="3"/>
      <c r="J208" s="63"/>
      <c r="K208" s="3"/>
      <c r="L208" s="5"/>
      <c r="M208" s="21"/>
      <c r="N208" s="15"/>
    </row>
    <row r="209" spans="2:14">
      <c r="B209" s="3"/>
      <c r="C209" s="73"/>
      <c r="D209" s="3"/>
      <c r="E209" s="3"/>
      <c r="F209" s="3"/>
      <c r="G209" s="3"/>
      <c r="H209" s="3"/>
      <c r="I209" s="3"/>
      <c r="J209" s="63"/>
      <c r="K209" s="3"/>
      <c r="L209" s="5"/>
      <c r="M209" s="21"/>
      <c r="N209" s="15"/>
    </row>
    <row r="210" spans="2:14">
      <c r="B210" s="3"/>
      <c r="C210" s="73"/>
      <c r="D210" s="3"/>
      <c r="E210" s="3"/>
      <c r="F210" s="3"/>
      <c r="G210" s="3"/>
      <c r="H210" s="3"/>
      <c r="I210" s="3"/>
      <c r="J210" s="63"/>
      <c r="K210" s="3"/>
      <c r="L210" s="5"/>
      <c r="M210" s="21"/>
      <c r="N210" s="15"/>
    </row>
    <row r="211" spans="2:14">
      <c r="B211" s="3"/>
      <c r="C211" s="73"/>
      <c r="D211" s="3"/>
      <c r="E211" s="3"/>
      <c r="F211" s="3"/>
      <c r="G211" s="3"/>
      <c r="H211" s="3"/>
      <c r="I211" s="3"/>
      <c r="J211" s="63"/>
      <c r="K211" s="3"/>
      <c r="L211" s="5"/>
      <c r="M211" s="21"/>
      <c r="N211" s="15"/>
    </row>
    <row r="212" spans="2:14">
      <c r="B212" s="3"/>
      <c r="C212" s="73"/>
      <c r="D212" s="3"/>
      <c r="E212" s="3"/>
      <c r="F212" s="3"/>
      <c r="G212" s="3"/>
      <c r="H212" s="3"/>
      <c r="I212" s="3"/>
      <c r="J212" s="63"/>
      <c r="K212" s="3"/>
      <c r="L212" s="5"/>
      <c r="M212" s="21"/>
      <c r="N212" s="15"/>
    </row>
    <row r="213" spans="2:14">
      <c r="B213" s="3"/>
      <c r="C213" s="73"/>
      <c r="D213" s="3"/>
      <c r="E213" s="3"/>
      <c r="F213" s="3"/>
      <c r="G213" s="3"/>
      <c r="H213" s="3"/>
      <c r="I213" s="3"/>
      <c r="J213" s="63"/>
      <c r="K213" s="3"/>
      <c r="L213" s="5"/>
      <c r="M213" s="21"/>
      <c r="N213" s="15"/>
    </row>
    <row r="214" spans="2:14">
      <c r="B214" s="3"/>
      <c r="C214" s="73"/>
      <c r="D214" s="3"/>
      <c r="E214" s="3"/>
      <c r="F214" s="3"/>
      <c r="G214" s="3"/>
      <c r="H214" s="3"/>
      <c r="I214" s="3"/>
      <c r="J214" s="63"/>
      <c r="K214" s="3"/>
      <c r="L214" s="5"/>
      <c r="M214" s="21"/>
      <c r="N214" s="15"/>
    </row>
    <row r="215" spans="2:14">
      <c r="B215" s="3"/>
      <c r="C215" s="73"/>
      <c r="D215" s="3"/>
      <c r="E215" s="3"/>
      <c r="F215" s="3"/>
      <c r="G215" s="3"/>
      <c r="H215" s="3"/>
      <c r="I215" s="3"/>
      <c r="J215" s="63"/>
      <c r="K215" s="3"/>
      <c r="L215" s="5"/>
      <c r="M215" s="21"/>
      <c r="N215" s="15"/>
    </row>
    <row r="216" spans="2:14">
      <c r="B216" s="3"/>
      <c r="C216" s="73"/>
      <c r="D216" s="3"/>
      <c r="E216" s="3"/>
      <c r="F216" s="3"/>
      <c r="G216" s="3"/>
      <c r="H216" s="3"/>
      <c r="I216" s="3"/>
      <c r="J216" s="63"/>
      <c r="K216" s="3"/>
      <c r="L216" s="5"/>
      <c r="M216" s="21"/>
      <c r="N216" s="15"/>
    </row>
    <row r="217" spans="2:14">
      <c r="B217" s="3"/>
      <c r="C217" s="73"/>
      <c r="D217" s="3"/>
      <c r="E217" s="3"/>
      <c r="F217" s="3"/>
      <c r="G217" s="3"/>
      <c r="H217" s="3"/>
      <c r="I217" s="3"/>
      <c r="J217" s="63"/>
      <c r="K217" s="3"/>
      <c r="L217" s="5"/>
      <c r="M217" s="21"/>
      <c r="N217" s="15"/>
    </row>
    <row r="218" spans="2:14">
      <c r="B218" s="3"/>
      <c r="C218" s="73"/>
      <c r="D218" s="3"/>
      <c r="E218" s="3"/>
      <c r="F218" s="3"/>
      <c r="G218" s="3"/>
      <c r="H218" s="3"/>
      <c r="I218" s="3"/>
      <c r="J218" s="63"/>
      <c r="K218" s="3"/>
      <c r="L218" s="5"/>
      <c r="M218" s="21"/>
      <c r="N218" s="15"/>
    </row>
    <row r="219" spans="2:14">
      <c r="B219" s="3"/>
      <c r="C219" s="73"/>
      <c r="D219" s="3"/>
      <c r="E219" s="3"/>
      <c r="F219" s="3"/>
      <c r="G219" s="3"/>
      <c r="H219" s="3"/>
      <c r="I219" s="3"/>
      <c r="J219" s="63"/>
      <c r="K219" s="3"/>
      <c r="L219" s="5"/>
      <c r="M219" s="21"/>
      <c r="N219" s="15"/>
    </row>
    <row r="220" spans="2:14">
      <c r="B220" s="3"/>
      <c r="C220" s="73"/>
      <c r="D220" s="3"/>
      <c r="E220" s="3"/>
      <c r="F220" s="3"/>
      <c r="G220" s="3"/>
      <c r="H220" s="3"/>
      <c r="I220" s="3"/>
      <c r="J220" s="63"/>
      <c r="K220" s="3"/>
      <c r="L220" s="5"/>
      <c r="M220" s="21"/>
      <c r="N220" s="15"/>
    </row>
    <row r="221" spans="2:14">
      <c r="B221" s="3"/>
      <c r="C221" s="73"/>
      <c r="D221" s="3"/>
      <c r="E221" s="3"/>
      <c r="F221" s="3"/>
      <c r="G221" s="3"/>
      <c r="H221" s="3"/>
      <c r="I221" s="3"/>
      <c r="J221" s="63"/>
      <c r="K221" s="3"/>
      <c r="L221" s="5"/>
      <c r="M221" s="21"/>
      <c r="N221" s="15"/>
    </row>
    <row r="222" spans="2:14">
      <c r="B222" s="3"/>
      <c r="C222" s="73"/>
      <c r="D222" s="3"/>
      <c r="E222" s="3"/>
      <c r="F222" s="3"/>
      <c r="G222" s="3"/>
      <c r="H222" s="3"/>
      <c r="I222" s="3"/>
      <c r="J222" s="63"/>
      <c r="K222" s="3"/>
      <c r="L222" s="5"/>
      <c r="M222" s="21"/>
      <c r="N222" s="15"/>
    </row>
    <row r="223" spans="2:14">
      <c r="B223" s="3"/>
      <c r="C223" s="73"/>
      <c r="D223" s="3"/>
      <c r="E223" s="3"/>
      <c r="F223" s="3"/>
      <c r="G223" s="3"/>
      <c r="H223" s="3"/>
      <c r="I223" s="3"/>
      <c r="J223" s="63"/>
      <c r="K223" s="3"/>
      <c r="L223" s="5"/>
      <c r="M223" s="21"/>
      <c r="N223" s="15"/>
    </row>
    <row r="224" spans="2:14">
      <c r="B224" s="3"/>
      <c r="C224" s="73"/>
      <c r="D224" s="3"/>
      <c r="E224" s="3"/>
      <c r="F224" s="3"/>
      <c r="G224" s="3"/>
      <c r="H224" s="3"/>
      <c r="I224" s="3"/>
      <c r="J224" s="63"/>
      <c r="K224" s="3"/>
      <c r="L224" s="5"/>
      <c r="M224" s="21"/>
      <c r="N224" s="15"/>
    </row>
    <row r="225" spans="2:14">
      <c r="B225" s="3"/>
      <c r="C225" s="73"/>
      <c r="D225" s="3"/>
      <c r="E225" s="3"/>
      <c r="F225" s="3"/>
      <c r="G225" s="3"/>
      <c r="H225" s="3"/>
      <c r="I225" s="3"/>
      <c r="J225" s="63"/>
      <c r="K225" s="3"/>
      <c r="L225" s="5"/>
      <c r="M225" s="21"/>
      <c r="N225" s="15"/>
    </row>
    <row r="226" spans="2:14">
      <c r="B226" s="3"/>
      <c r="C226" s="73"/>
      <c r="D226" s="3"/>
      <c r="E226" s="3"/>
      <c r="F226" s="3"/>
      <c r="G226" s="3"/>
      <c r="H226" s="3"/>
      <c r="I226" s="3"/>
      <c r="J226" s="63"/>
      <c r="K226" s="3"/>
      <c r="L226" s="5"/>
      <c r="M226" s="21"/>
      <c r="N226" s="15"/>
    </row>
    <row r="227" spans="2:14">
      <c r="B227" s="3"/>
      <c r="C227" s="73"/>
      <c r="D227" s="3"/>
      <c r="E227" s="3"/>
      <c r="F227" s="3"/>
      <c r="G227" s="3"/>
      <c r="H227" s="3"/>
      <c r="I227" s="3"/>
      <c r="J227" s="63"/>
      <c r="K227" s="3"/>
      <c r="L227" s="5"/>
      <c r="M227" s="21"/>
      <c r="N227" s="15"/>
    </row>
    <row r="228" spans="2:14">
      <c r="B228" s="3"/>
      <c r="C228" s="73"/>
      <c r="D228" s="3"/>
      <c r="E228" s="3"/>
      <c r="F228" s="3"/>
      <c r="G228" s="3"/>
      <c r="H228" s="3"/>
      <c r="I228" s="3"/>
      <c r="J228" s="63"/>
      <c r="K228" s="3"/>
      <c r="L228" s="5"/>
      <c r="M228" s="21"/>
      <c r="N228" s="15"/>
    </row>
    <row r="229" spans="2:14">
      <c r="B229" s="3"/>
      <c r="C229" s="73"/>
      <c r="D229" s="3"/>
      <c r="E229" s="3"/>
      <c r="F229" s="3"/>
      <c r="G229" s="3"/>
      <c r="H229" s="3"/>
      <c r="I229" s="3"/>
      <c r="J229" s="63"/>
      <c r="K229" s="3"/>
      <c r="L229" s="5"/>
      <c r="M229" s="21"/>
      <c r="N229" s="15"/>
    </row>
    <row r="230" spans="2:14">
      <c r="B230" s="3"/>
      <c r="C230" s="73"/>
      <c r="D230" s="3"/>
      <c r="E230" s="3"/>
      <c r="F230" s="3"/>
      <c r="G230" s="3"/>
      <c r="H230" s="3"/>
      <c r="I230" s="3"/>
      <c r="J230" s="63"/>
      <c r="K230" s="3"/>
      <c r="L230" s="5"/>
      <c r="M230" s="21"/>
      <c r="N230" s="15"/>
    </row>
    <row r="231" spans="2:14">
      <c r="B231" s="3"/>
      <c r="C231" s="73"/>
      <c r="D231" s="3"/>
      <c r="E231" s="3"/>
      <c r="F231" s="3"/>
      <c r="G231" s="3"/>
      <c r="H231" s="3"/>
      <c r="I231" s="3"/>
      <c r="J231" s="63"/>
      <c r="K231" s="3"/>
      <c r="L231" s="5"/>
      <c r="M231" s="21"/>
      <c r="N231" s="15"/>
    </row>
    <row r="232" spans="2:14">
      <c r="B232" s="3"/>
      <c r="C232" s="73"/>
      <c r="D232" s="3"/>
      <c r="E232" s="3"/>
      <c r="F232" s="3"/>
      <c r="G232" s="3"/>
      <c r="H232" s="3"/>
      <c r="I232" s="3"/>
      <c r="J232" s="63"/>
      <c r="K232" s="3"/>
      <c r="L232" s="5"/>
      <c r="M232" s="21"/>
      <c r="N232" s="15"/>
    </row>
    <row r="233" spans="2:14">
      <c r="B233" s="3"/>
      <c r="C233" s="73"/>
      <c r="D233" s="3"/>
      <c r="E233" s="3"/>
      <c r="F233" s="3"/>
      <c r="G233" s="3"/>
      <c r="H233" s="3"/>
      <c r="I233" s="3"/>
      <c r="J233" s="63"/>
      <c r="K233" s="3"/>
      <c r="L233" s="5"/>
      <c r="M233" s="21"/>
      <c r="N233" s="15"/>
    </row>
    <row r="234" spans="2:14">
      <c r="B234" s="3"/>
      <c r="C234" s="73"/>
      <c r="D234" s="3"/>
      <c r="E234" s="3"/>
      <c r="F234" s="3"/>
      <c r="G234" s="3"/>
      <c r="H234" s="3"/>
      <c r="I234" s="3"/>
      <c r="J234" s="63"/>
      <c r="K234" s="3"/>
      <c r="L234" s="5"/>
      <c r="M234" s="21"/>
      <c r="N234" s="15"/>
    </row>
    <row r="235" spans="2:14">
      <c r="B235" s="3"/>
      <c r="C235" s="73"/>
      <c r="D235" s="3"/>
      <c r="E235" s="3"/>
      <c r="F235" s="3"/>
      <c r="G235" s="3"/>
      <c r="H235" s="3"/>
      <c r="I235" s="3"/>
      <c r="J235" s="63"/>
      <c r="K235" s="3"/>
      <c r="L235" s="5"/>
      <c r="M235" s="21"/>
      <c r="N235" s="15"/>
    </row>
    <row r="236" spans="2:14">
      <c r="B236" s="3"/>
      <c r="C236" s="73"/>
      <c r="D236" s="3"/>
      <c r="E236" s="3"/>
      <c r="F236" s="3"/>
      <c r="G236" s="3"/>
      <c r="H236" s="3"/>
      <c r="I236" s="3"/>
      <c r="J236" s="63"/>
      <c r="K236" s="3"/>
      <c r="L236" s="5"/>
      <c r="M236" s="21"/>
      <c r="N236" s="15"/>
    </row>
    <row r="237" spans="2:14">
      <c r="B237" s="3"/>
      <c r="C237" s="73"/>
      <c r="D237" s="3"/>
      <c r="E237" s="3"/>
      <c r="F237" s="3"/>
      <c r="G237" s="3"/>
      <c r="H237" s="3"/>
      <c r="I237" s="3"/>
      <c r="J237" s="63"/>
      <c r="K237" s="3"/>
      <c r="L237" s="5"/>
      <c r="M237" s="21"/>
      <c r="N237" s="15"/>
    </row>
    <row r="238" spans="2:14">
      <c r="B238" s="3"/>
      <c r="C238" s="73"/>
      <c r="D238" s="3"/>
      <c r="E238" s="3"/>
      <c r="F238" s="3"/>
      <c r="G238" s="3"/>
      <c r="H238" s="3"/>
      <c r="I238" s="3"/>
      <c r="J238" s="63"/>
      <c r="K238" s="3"/>
      <c r="L238" s="5"/>
      <c r="M238" s="21"/>
      <c r="N238" s="15"/>
    </row>
    <row r="239" spans="2:14">
      <c r="B239" s="3"/>
      <c r="C239" s="73"/>
      <c r="D239" s="3"/>
      <c r="E239" s="3"/>
      <c r="F239" s="3"/>
      <c r="G239" s="3"/>
      <c r="H239" s="3"/>
      <c r="I239" s="3"/>
      <c r="J239" s="63"/>
      <c r="K239" s="3"/>
      <c r="L239" s="5"/>
      <c r="M239" s="21"/>
      <c r="N239" s="15"/>
    </row>
    <row r="240" spans="2:14">
      <c r="B240" s="3"/>
      <c r="C240" s="73"/>
      <c r="D240" s="3"/>
      <c r="E240" s="3"/>
      <c r="F240" s="3"/>
      <c r="G240" s="3"/>
      <c r="H240" s="3"/>
      <c r="I240" s="3"/>
      <c r="J240" s="63"/>
      <c r="K240" s="3"/>
      <c r="L240" s="5"/>
      <c r="M240" s="21"/>
      <c r="N240" s="15"/>
    </row>
    <row r="241" spans="2:14">
      <c r="B241" s="3"/>
      <c r="C241" s="73"/>
      <c r="D241" s="3"/>
      <c r="E241" s="3"/>
      <c r="F241" s="3"/>
      <c r="G241" s="3"/>
      <c r="H241" s="3"/>
      <c r="I241" s="3"/>
      <c r="J241" s="63"/>
      <c r="K241" s="3"/>
      <c r="L241" s="5"/>
      <c r="M241" s="21"/>
      <c r="N241" s="15"/>
    </row>
    <row r="242" spans="2:14">
      <c r="B242" s="3"/>
      <c r="C242" s="73"/>
      <c r="D242" s="3"/>
      <c r="E242" s="3"/>
      <c r="F242" s="3"/>
      <c r="G242" s="3"/>
      <c r="H242" s="3"/>
      <c r="I242" s="3"/>
      <c r="J242" s="63"/>
      <c r="K242" s="3"/>
      <c r="L242" s="5"/>
      <c r="M242" s="21"/>
      <c r="N242" s="15"/>
    </row>
    <row r="243" spans="2:14">
      <c r="B243" s="3"/>
      <c r="C243" s="73"/>
      <c r="D243" s="3"/>
      <c r="E243" s="3"/>
      <c r="F243" s="3"/>
      <c r="G243" s="3"/>
      <c r="H243" s="3"/>
      <c r="I243" s="3"/>
      <c r="J243" s="63"/>
      <c r="K243" s="3"/>
      <c r="L243" s="5"/>
      <c r="M243" s="21"/>
      <c r="N243" s="15"/>
    </row>
    <row r="244" spans="2:14">
      <c r="B244" s="3"/>
      <c r="C244" s="73"/>
      <c r="D244" s="3"/>
      <c r="E244" s="3"/>
      <c r="F244" s="3"/>
      <c r="G244" s="3"/>
      <c r="H244" s="3"/>
      <c r="I244" s="3"/>
      <c r="J244" s="63"/>
      <c r="K244" s="3"/>
      <c r="L244" s="5"/>
      <c r="M244" s="21"/>
      <c r="N244" s="15"/>
    </row>
    <row r="245" spans="2:14">
      <c r="B245" s="3"/>
      <c r="C245" s="73"/>
      <c r="D245" s="3"/>
      <c r="E245" s="3"/>
      <c r="F245" s="3"/>
      <c r="G245" s="3"/>
      <c r="H245" s="3"/>
      <c r="I245" s="3"/>
      <c r="J245" s="63"/>
      <c r="K245" s="3"/>
      <c r="L245" s="5"/>
      <c r="M245" s="21"/>
      <c r="N245" s="15"/>
    </row>
    <row r="246" spans="2:14">
      <c r="B246" s="3"/>
      <c r="C246" s="73"/>
      <c r="D246" s="3"/>
      <c r="E246" s="3"/>
      <c r="F246" s="3"/>
      <c r="G246" s="3"/>
      <c r="H246" s="3"/>
      <c r="I246" s="3"/>
      <c r="J246" s="63"/>
      <c r="K246" s="3"/>
      <c r="L246" s="5"/>
      <c r="M246" s="21"/>
      <c r="N246" s="15"/>
    </row>
    <row r="247" spans="2:14">
      <c r="B247" s="3"/>
      <c r="C247" s="73"/>
      <c r="D247" s="3"/>
      <c r="E247" s="3"/>
      <c r="F247" s="3"/>
      <c r="G247" s="3"/>
      <c r="H247" s="3"/>
      <c r="I247" s="3"/>
      <c r="J247" s="63"/>
      <c r="K247" s="3"/>
      <c r="L247" s="5"/>
      <c r="M247" s="21"/>
      <c r="N247" s="15"/>
    </row>
    <row r="248" spans="2:14">
      <c r="B248" s="3"/>
      <c r="C248" s="73"/>
      <c r="D248" s="3"/>
      <c r="E248" s="3"/>
      <c r="F248" s="3"/>
      <c r="G248" s="3"/>
      <c r="H248" s="3"/>
      <c r="I248" s="3"/>
      <c r="J248" s="63"/>
      <c r="K248" s="3"/>
      <c r="L248" s="5"/>
      <c r="M248" s="21"/>
      <c r="N248" s="15"/>
    </row>
    <row r="249" spans="2:14">
      <c r="B249" s="3"/>
      <c r="C249" s="73"/>
      <c r="D249" s="3"/>
      <c r="E249" s="3"/>
      <c r="F249" s="3"/>
      <c r="G249" s="3"/>
      <c r="H249" s="3"/>
      <c r="I249" s="3"/>
      <c r="J249" s="63"/>
      <c r="K249" s="3"/>
      <c r="L249" s="5"/>
      <c r="M249" s="21"/>
      <c r="N249" s="15"/>
    </row>
    <row r="250" spans="2:14">
      <c r="B250" s="3"/>
      <c r="C250" s="73"/>
      <c r="D250" s="3"/>
      <c r="E250" s="3"/>
      <c r="F250" s="3"/>
      <c r="G250" s="3"/>
      <c r="H250" s="3"/>
      <c r="I250" s="3"/>
      <c r="J250" s="63"/>
      <c r="K250" s="3"/>
      <c r="L250" s="5"/>
      <c r="M250" s="21"/>
      <c r="N250" s="15"/>
    </row>
    <row r="251" spans="2:14">
      <c r="B251" s="3"/>
      <c r="C251" s="73"/>
      <c r="D251" s="3"/>
      <c r="E251" s="3"/>
      <c r="F251" s="3"/>
      <c r="G251" s="3"/>
      <c r="H251" s="3"/>
      <c r="I251" s="3"/>
      <c r="J251" s="63"/>
      <c r="K251" s="3"/>
      <c r="L251" s="5"/>
      <c r="M251" s="21"/>
      <c r="N251" s="15"/>
    </row>
    <row r="252" spans="2:14">
      <c r="B252" s="3"/>
      <c r="C252" s="73"/>
      <c r="D252" s="3"/>
      <c r="E252" s="3"/>
      <c r="F252" s="3"/>
      <c r="G252" s="3"/>
      <c r="H252" s="3"/>
      <c r="I252" s="3"/>
      <c r="J252" s="63"/>
      <c r="K252" s="3"/>
      <c r="L252" s="5"/>
      <c r="M252" s="21"/>
      <c r="N252" s="15"/>
    </row>
    <row r="253" spans="2:14">
      <c r="B253" s="3"/>
      <c r="C253" s="73"/>
      <c r="D253" s="3"/>
      <c r="E253" s="3"/>
      <c r="F253" s="3"/>
      <c r="G253" s="3"/>
      <c r="H253" s="3"/>
      <c r="I253" s="3"/>
      <c r="J253" s="63"/>
      <c r="K253" s="3"/>
      <c r="L253" s="5"/>
      <c r="M253" s="21"/>
      <c r="N253" s="15"/>
    </row>
    <row r="254" spans="2:14">
      <c r="B254" s="3"/>
      <c r="C254" s="73"/>
      <c r="D254" s="3"/>
      <c r="E254" s="3"/>
      <c r="F254" s="3"/>
      <c r="G254" s="3"/>
      <c r="H254" s="3"/>
      <c r="I254" s="3"/>
      <c r="J254" s="63"/>
      <c r="K254" s="3"/>
      <c r="L254" s="5"/>
      <c r="M254" s="21"/>
      <c r="N254" s="15"/>
    </row>
    <row r="255" spans="2:14">
      <c r="B255" s="3"/>
      <c r="C255" s="73"/>
      <c r="D255" s="3"/>
      <c r="E255" s="3"/>
      <c r="F255" s="3"/>
      <c r="G255" s="3"/>
      <c r="H255" s="3"/>
      <c r="I255" s="3"/>
      <c r="J255" s="63"/>
      <c r="K255" s="3"/>
      <c r="L255" s="5"/>
      <c r="M255" s="21"/>
      <c r="N255" s="15"/>
    </row>
    <row r="256" spans="2:14">
      <c r="B256" s="3"/>
      <c r="C256" s="73"/>
      <c r="D256" s="3"/>
      <c r="E256" s="3"/>
      <c r="F256" s="3"/>
      <c r="G256" s="3"/>
      <c r="H256" s="3"/>
      <c r="I256" s="3"/>
      <c r="J256" s="63"/>
      <c r="K256" s="3"/>
      <c r="L256" s="5"/>
      <c r="M256" s="21"/>
      <c r="N256" s="15"/>
    </row>
    <row r="257" spans="2:14">
      <c r="B257" s="3"/>
      <c r="C257" s="73"/>
      <c r="D257" s="3"/>
      <c r="E257" s="3"/>
      <c r="F257" s="3"/>
      <c r="G257" s="3"/>
      <c r="H257" s="3"/>
      <c r="I257" s="3"/>
      <c r="J257" s="63"/>
      <c r="K257" s="3"/>
      <c r="L257" s="5"/>
      <c r="M257" s="21"/>
      <c r="N257" s="15"/>
    </row>
    <row r="258" spans="2:14">
      <c r="B258" s="3"/>
      <c r="C258" s="73"/>
      <c r="D258" s="3"/>
      <c r="E258" s="3"/>
      <c r="F258" s="3"/>
      <c r="G258" s="3"/>
      <c r="H258" s="3"/>
      <c r="I258" s="3"/>
      <c r="J258" s="63"/>
      <c r="K258" s="3"/>
      <c r="L258" s="5"/>
      <c r="M258" s="21"/>
      <c r="N258" s="15"/>
    </row>
    <row r="259" spans="2:14">
      <c r="B259" s="3"/>
      <c r="C259" s="73"/>
      <c r="D259" s="3"/>
      <c r="E259" s="3"/>
      <c r="F259" s="3"/>
      <c r="G259" s="3"/>
      <c r="H259" s="3"/>
      <c r="I259" s="3"/>
      <c r="J259" s="63"/>
      <c r="K259" s="3"/>
      <c r="L259" s="5"/>
      <c r="M259" s="21"/>
      <c r="N259" s="15"/>
    </row>
    <row r="260" spans="2:14">
      <c r="B260" s="3"/>
      <c r="C260" s="73"/>
      <c r="D260" s="3"/>
      <c r="E260" s="3"/>
      <c r="F260" s="3"/>
      <c r="G260" s="3"/>
      <c r="H260" s="3"/>
      <c r="I260" s="3"/>
      <c r="J260" s="63"/>
      <c r="K260" s="3"/>
      <c r="L260" s="5"/>
      <c r="M260" s="21"/>
      <c r="N260" s="15"/>
    </row>
    <row r="261" spans="2:14">
      <c r="B261" s="3"/>
      <c r="C261" s="73"/>
      <c r="D261" s="3"/>
      <c r="E261" s="3"/>
      <c r="F261" s="3"/>
      <c r="G261" s="3"/>
      <c r="H261" s="3"/>
      <c r="I261" s="3"/>
      <c r="J261" s="63"/>
      <c r="K261" s="3"/>
      <c r="L261" s="5"/>
      <c r="M261" s="21"/>
      <c r="N261" s="15"/>
    </row>
    <row r="262" spans="2:14">
      <c r="B262" s="3"/>
      <c r="C262" s="73"/>
      <c r="D262" s="3"/>
      <c r="E262" s="3"/>
      <c r="F262" s="3"/>
      <c r="G262" s="3"/>
      <c r="H262" s="3"/>
      <c r="I262" s="3"/>
      <c r="J262" s="63"/>
      <c r="K262" s="3"/>
      <c r="L262" s="5"/>
      <c r="M262" s="21"/>
      <c r="N262" s="15"/>
    </row>
    <row r="263" spans="2:14">
      <c r="B263" s="3"/>
      <c r="C263" s="73"/>
      <c r="D263" s="3"/>
      <c r="E263" s="3"/>
      <c r="F263" s="3"/>
      <c r="G263" s="3"/>
      <c r="H263" s="3"/>
      <c r="I263" s="3"/>
      <c r="J263" s="63"/>
      <c r="K263" s="3"/>
      <c r="L263" s="5"/>
      <c r="M263" s="21"/>
      <c r="N263" s="15"/>
    </row>
    <row r="264" spans="2:14">
      <c r="B264" s="3"/>
      <c r="C264" s="73"/>
      <c r="D264" s="3"/>
      <c r="E264" s="3"/>
      <c r="F264" s="3"/>
      <c r="G264" s="3"/>
      <c r="H264" s="3"/>
      <c r="I264" s="3"/>
      <c r="J264" s="63"/>
      <c r="K264" s="3"/>
      <c r="L264" s="5"/>
      <c r="M264" s="21"/>
      <c r="N264" s="15"/>
    </row>
    <row r="265" spans="2:14">
      <c r="B265" s="3"/>
      <c r="C265" s="73"/>
      <c r="D265" s="3"/>
      <c r="E265" s="3"/>
      <c r="F265" s="3"/>
      <c r="G265" s="3"/>
      <c r="H265" s="3"/>
      <c r="I265" s="3"/>
      <c r="J265" s="63"/>
      <c r="K265" s="3"/>
      <c r="L265" s="5"/>
      <c r="M265" s="21"/>
      <c r="N265" s="15"/>
    </row>
    <row r="266" spans="2:14">
      <c r="B266" s="3"/>
      <c r="C266" s="73"/>
      <c r="D266" s="3"/>
      <c r="E266" s="3"/>
      <c r="F266" s="3"/>
      <c r="G266" s="3"/>
      <c r="H266" s="3"/>
      <c r="I266" s="3"/>
      <c r="J266" s="63"/>
      <c r="K266" s="3"/>
      <c r="L266" s="5"/>
      <c r="M266" s="21"/>
      <c r="N266" s="15"/>
    </row>
    <row r="267" spans="2:14">
      <c r="B267" s="3"/>
      <c r="C267" s="73"/>
      <c r="D267" s="3"/>
      <c r="E267" s="3"/>
      <c r="F267" s="3"/>
      <c r="G267" s="3"/>
      <c r="H267" s="3"/>
      <c r="I267" s="3"/>
      <c r="J267" s="63"/>
      <c r="K267" s="3"/>
      <c r="L267" s="5"/>
      <c r="M267" s="21"/>
      <c r="N267" s="15"/>
    </row>
    <row r="268" spans="2:14">
      <c r="B268" s="3"/>
      <c r="C268" s="73"/>
      <c r="D268" s="3"/>
      <c r="E268" s="3"/>
      <c r="F268" s="3"/>
      <c r="G268" s="3"/>
      <c r="H268" s="3"/>
      <c r="I268" s="3"/>
      <c r="J268" s="63"/>
      <c r="K268" s="3"/>
      <c r="L268" s="5"/>
      <c r="M268" s="21"/>
      <c r="N268" s="15"/>
    </row>
    <row r="269" spans="2:14">
      <c r="B269" s="3"/>
      <c r="C269" s="73"/>
      <c r="D269" s="3"/>
      <c r="E269" s="3"/>
      <c r="F269" s="3"/>
      <c r="G269" s="3"/>
      <c r="H269" s="3"/>
      <c r="I269" s="3"/>
      <c r="J269" s="63"/>
      <c r="K269" s="3"/>
      <c r="L269" s="5"/>
      <c r="M269" s="21"/>
      <c r="N269" s="15"/>
    </row>
    <row r="270" spans="2:14">
      <c r="B270" s="3"/>
      <c r="C270" s="73"/>
      <c r="D270" s="3"/>
      <c r="E270" s="3"/>
      <c r="F270" s="3"/>
      <c r="G270" s="3"/>
      <c r="H270" s="3"/>
      <c r="I270" s="3"/>
      <c r="J270" s="63"/>
      <c r="K270" s="3"/>
      <c r="L270" s="5"/>
      <c r="M270" s="21"/>
      <c r="N270" s="15"/>
    </row>
    <row r="271" spans="2:14">
      <c r="B271" s="3"/>
      <c r="C271" s="73"/>
      <c r="D271" s="3"/>
      <c r="E271" s="3"/>
      <c r="F271" s="3"/>
      <c r="G271" s="3"/>
      <c r="H271" s="3"/>
      <c r="I271" s="3"/>
      <c r="J271" s="63"/>
      <c r="K271" s="3"/>
      <c r="L271" s="5"/>
      <c r="M271" s="21"/>
      <c r="N271" s="15"/>
    </row>
    <row r="272" spans="2:14">
      <c r="B272" s="3"/>
      <c r="C272" s="73"/>
      <c r="D272" s="3"/>
      <c r="E272" s="3"/>
      <c r="F272" s="3"/>
      <c r="G272" s="3"/>
      <c r="H272" s="3"/>
      <c r="I272" s="3"/>
      <c r="J272" s="63"/>
      <c r="K272" s="3"/>
      <c r="L272" s="5"/>
      <c r="M272" s="21"/>
      <c r="N272" s="15"/>
    </row>
    <row r="273" spans="2:14">
      <c r="B273" s="3"/>
      <c r="C273" s="73"/>
      <c r="D273" s="3"/>
      <c r="E273" s="3"/>
      <c r="F273" s="3"/>
      <c r="G273" s="3"/>
      <c r="H273" s="3"/>
      <c r="I273" s="3"/>
      <c r="J273" s="63"/>
      <c r="K273" s="3"/>
      <c r="L273" s="5"/>
      <c r="M273" s="21"/>
      <c r="N273" s="15"/>
    </row>
    <row r="274" spans="2:14">
      <c r="B274" s="3"/>
      <c r="C274" s="73"/>
      <c r="D274" s="3"/>
      <c r="E274" s="3"/>
      <c r="F274" s="3"/>
      <c r="G274" s="3"/>
      <c r="H274" s="3"/>
      <c r="I274" s="3"/>
      <c r="J274" s="63"/>
      <c r="K274" s="3"/>
      <c r="L274" s="5"/>
      <c r="M274" s="21"/>
      <c r="N274" s="15"/>
    </row>
    <row r="275" spans="2:14">
      <c r="B275" s="3"/>
      <c r="C275" s="73"/>
      <c r="D275" s="3"/>
      <c r="E275" s="3"/>
      <c r="F275" s="3"/>
      <c r="G275" s="3"/>
      <c r="H275" s="3"/>
      <c r="I275" s="3"/>
      <c r="J275" s="63"/>
      <c r="K275" s="3"/>
      <c r="L275" s="5"/>
      <c r="M275" s="21"/>
      <c r="N275" s="15"/>
    </row>
    <row r="276" spans="2:14">
      <c r="B276" s="3"/>
      <c r="C276" s="73"/>
      <c r="D276" s="3"/>
      <c r="E276" s="3"/>
      <c r="F276" s="3"/>
      <c r="G276" s="3"/>
      <c r="H276" s="3"/>
      <c r="I276" s="3"/>
      <c r="J276" s="63"/>
      <c r="K276" s="3"/>
      <c r="L276" s="5"/>
      <c r="M276" s="21"/>
      <c r="N276" s="15"/>
    </row>
    <row r="277" spans="2:14">
      <c r="B277" s="3"/>
      <c r="C277" s="73"/>
      <c r="D277" s="3"/>
      <c r="E277" s="3"/>
      <c r="F277" s="3"/>
      <c r="G277" s="3"/>
      <c r="H277" s="3"/>
      <c r="I277" s="3"/>
      <c r="J277" s="63"/>
      <c r="K277" s="3"/>
      <c r="L277" s="5"/>
      <c r="M277" s="21"/>
      <c r="N277" s="15"/>
    </row>
    <row r="278" spans="2:14">
      <c r="B278" s="3"/>
      <c r="C278" s="73"/>
      <c r="D278" s="3"/>
      <c r="E278" s="3"/>
      <c r="F278" s="3"/>
      <c r="G278" s="3"/>
      <c r="H278" s="3"/>
      <c r="I278" s="3"/>
      <c r="J278" s="63"/>
      <c r="K278" s="3"/>
      <c r="L278" s="5"/>
      <c r="M278" s="21"/>
      <c r="N278" s="15"/>
    </row>
    <row r="279" spans="2:14">
      <c r="B279" s="3"/>
      <c r="C279" s="73"/>
      <c r="D279" s="3"/>
      <c r="E279" s="3"/>
      <c r="F279" s="3"/>
      <c r="G279" s="3"/>
      <c r="H279" s="3"/>
      <c r="I279" s="3"/>
      <c r="J279" s="63"/>
      <c r="K279" s="3"/>
      <c r="L279" s="5"/>
      <c r="M279" s="21"/>
      <c r="N279" s="15"/>
    </row>
    <row r="280" spans="2:14">
      <c r="B280" s="3"/>
      <c r="C280" s="73"/>
      <c r="D280" s="3"/>
      <c r="E280" s="3"/>
      <c r="F280" s="3"/>
      <c r="G280" s="3"/>
      <c r="H280" s="3"/>
      <c r="I280" s="3"/>
      <c r="J280" s="63"/>
      <c r="K280" s="3"/>
      <c r="L280" s="5"/>
      <c r="M280" s="21"/>
      <c r="N280" s="15"/>
    </row>
    <row r="281" spans="2:14">
      <c r="B281" s="3"/>
      <c r="C281" s="73"/>
      <c r="D281" s="3"/>
      <c r="E281" s="3"/>
      <c r="F281" s="3"/>
      <c r="G281" s="3"/>
      <c r="H281" s="3"/>
      <c r="I281" s="3"/>
      <c r="J281" s="63"/>
      <c r="K281" s="3"/>
      <c r="L281" s="5"/>
      <c r="M281" s="21"/>
      <c r="N281" s="15"/>
    </row>
    <row r="282" spans="2:14">
      <c r="B282" s="3"/>
      <c r="C282" s="73"/>
      <c r="D282" s="3"/>
      <c r="E282" s="3"/>
      <c r="F282" s="3"/>
      <c r="G282" s="3"/>
      <c r="H282" s="3"/>
      <c r="I282" s="3"/>
      <c r="J282" s="63"/>
      <c r="K282" s="3"/>
      <c r="L282" s="5"/>
      <c r="M282" s="21"/>
      <c r="N282" s="15"/>
    </row>
    <row r="283" spans="2:14">
      <c r="B283" s="3"/>
      <c r="C283" s="73"/>
      <c r="D283" s="3"/>
      <c r="E283" s="3"/>
      <c r="F283" s="3"/>
      <c r="G283" s="3"/>
      <c r="H283" s="3"/>
      <c r="I283" s="3"/>
      <c r="J283" s="63"/>
      <c r="K283" s="3"/>
      <c r="L283" s="5"/>
      <c r="M283" s="21"/>
      <c r="N283" s="15"/>
    </row>
    <row r="284" spans="2:14">
      <c r="B284" s="3"/>
      <c r="C284" s="73"/>
      <c r="D284" s="3"/>
      <c r="E284" s="3"/>
      <c r="F284" s="3"/>
      <c r="G284" s="3"/>
      <c r="H284" s="3"/>
      <c r="I284" s="3"/>
      <c r="J284" s="63"/>
      <c r="K284" s="3"/>
      <c r="L284" s="5"/>
      <c r="M284" s="21"/>
      <c r="N284" s="15"/>
    </row>
    <row r="285" spans="2:14">
      <c r="B285" s="3"/>
      <c r="C285" s="73"/>
      <c r="D285" s="3"/>
      <c r="E285" s="3"/>
      <c r="F285" s="3"/>
      <c r="G285" s="3"/>
      <c r="H285" s="3"/>
      <c r="I285" s="3"/>
      <c r="J285" s="63"/>
      <c r="K285" s="3"/>
      <c r="L285" s="5"/>
      <c r="M285" s="21"/>
      <c r="N285" s="15"/>
    </row>
    <row r="286" spans="2:14">
      <c r="B286" s="3"/>
      <c r="C286" s="73"/>
      <c r="D286" s="3"/>
      <c r="E286" s="3"/>
      <c r="F286" s="3"/>
      <c r="G286" s="3"/>
      <c r="H286" s="3"/>
      <c r="I286" s="3"/>
      <c r="J286" s="63"/>
      <c r="K286" s="3"/>
      <c r="L286" s="5"/>
      <c r="M286" s="21"/>
      <c r="N286" s="15"/>
    </row>
    <row r="287" spans="2:14">
      <c r="B287" s="3"/>
      <c r="C287" s="73"/>
      <c r="D287" s="3"/>
      <c r="E287" s="3"/>
      <c r="F287" s="3"/>
      <c r="G287" s="3"/>
      <c r="H287" s="3"/>
      <c r="I287" s="3"/>
      <c r="J287" s="63"/>
      <c r="K287" s="3"/>
      <c r="L287" s="5"/>
      <c r="M287" s="21"/>
      <c r="N287" s="15"/>
    </row>
    <row r="288" spans="2:14">
      <c r="B288" s="3"/>
      <c r="C288" s="73"/>
      <c r="D288" s="3"/>
      <c r="E288" s="3"/>
      <c r="F288" s="3"/>
      <c r="G288" s="3"/>
      <c r="H288" s="3"/>
      <c r="I288" s="3"/>
      <c r="J288" s="63"/>
      <c r="K288" s="3"/>
      <c r="L288" s="5"/>
      <c r="M288" s="21"/>
      <c r="N288" s="15"/>
    </row>
    <row r="289" spans="2:14">
      <c r="B289" s="3"/>
      <c r="C289" s="73"/>
      <c r="D289" s="3"/>
      <c r="E289" s="3"/>
      <c r="F289" s="3"/>
      <c r="G289" s="3"/>
      <c r="H289" s="3"/>
      <c r="I289" s="3"/>
      <c r="J289" s="63"/>
      <c r="K289" s="3"/>
      <c r="L289" s="5"/>
      <c r="M289" s="21"/>
      <c r="N289" s="15"/>
    </row>
    <row r="290" spans="2:14">
      <c r="B290" s="3"/>
      <c r="C290" s="73"/>
      <c r="D290" s="3"/>
      <c r="E290" s="3"/>
      <c r="F290" s="3"/>
      <c r="G290" s="3"/>
      <c r="H290" s="3"/>
      <c r="I290" s="3"/>
      <c r="J290" s="63"/>
      <c r="K290" s="3"/>
      <c r="L290" s="5"/>
      <c r="M290" s="21"/>
      <c r="N290" s="15"/>
    </row>
    <row r="291" spans="2:14">
      <c r="B291" s="3"/>
      <c r="C291" s="73"/>
      <c r="D291" s="3"/>
      <c r="E291" s="3"/>
      <c r="F291" s="3"/>
      <c r="G291" s="3"/>
      <c r="H291" s="3"/>
      <c r="I291" s="3"/>
      <c r="J291" s="63"/>
      <c r="K291" s="3"/>
      <c r="L291" s="5"/>
      <c r="M291" s="21"/>
      <c r="N291" s="15"/>
    </row>
    <row r="292" spans="2:14">
      <c r="B292" s="3"/>
      <c r="C292" s="73"/>
      <c r="D292" s="3"/>
      <c r="E292" s="3"/>
      <c r="F292" s="3"/>
      <c r="G292" s="3"/>
      <c r="H292" s="3"/>
      <c r="I292" s="3"/>
      <c r="J292" s="63"/>
      <c r="K292" s="3"/>
      <c r="L292" s="5"/>
      <c r="M292" s="21"/>
      <c r="N292" s="15"/>
    </row>
    <row r="293" spans="2:14">
      <c r="B293" s="3"/>
      <c r="C293" s="73"/>
      <c r="D293" s="3"/>
      <c r="E293" s="3"/>
      <c r="F293" s="3"/>
      <c r="G293" s="3"/>
      <c r="H293" s="3"/>
      <c r="I293" s="3"/>
      <c r="J293" s="63"/>
      <c r="K293" s="3"/>
      <c r="L293" s="5"/>
      <c r="M293" s="21"/>
      <c r="N293" s="15"/>
    </row>
    <row r="294" spans="2:14">
      <c r="B294" s="3"/>
      <c r="C294" s="73"/>
      <c r="D294" s="3"/>
      <c r="E294" s="3"/>
      <c r="F294" s="3"/>
      <c r="G294" s="3"/>
      <c r="H294" s="3"/>
      <c r="I294" s="3"/>
      <c r="J294" s="63"/>
      <c r="K294" s="3"/>
      <c r="L294" s="5"/>
      <c r="M294" s="21"/>
      <c r="N294" s="15"/>
    </row>
    <row r="295" spans="2:14">
      <c r="B295" s="3"/>
      <c r="C295" s="73"/>
      <c r="D295" s="3"/>
      <c r="E295" s="3"/>
      <c r="F295" s="3"/>
      <c r="G295" s="3"/>
      <c r="H295" s="3"/>
      <c r="I295" s="3"/>
      <c r="J295" s="63"/>
      <c r="K295" s="3"/>
      <c r="L295" s="5"/>
      <c r="M295" s="21"/>
      <c r="N295" s="15"/>
    </row>
    <row r="296" spans="2:14">
      <c r="B296" s="3"/>
      <c r="C296" s="73"/>
      <c r="D296" s="3"/>
      <c r="E296" s="3"/>
      <c r="F296" s="3"/>
      <c r="G296" s="3"/>
      <c r="H296" s="3"/>
      <c r="I296" s="3"/>
      <c r="J296" s="63"/>
      <c r="K296" s="3"/>
      <c r="L296" s="5"/>
      <c r="M296" s="21"/>
      <c r="N296" s="15"/>
    </row>
    <row r="297" spans="2:14">
      <c r="B297" s="3"/>
      <c r="C297" s="73"/>
      <c r="D297" s="3"/>
      <c r="E297" s="3"/>
      <c r="F297" s="3"/>
      <c r="G297" s="3"/>
      <c r="H297" s="3"/>
      <c r="I297" s="3"/>
      <c r="J297" s="63"/>
      <c r="K297" s="3"/>
      <c r="L297" s="5"/>
      <c r="M297" s="21"/>
      <c r="N297" s="15"/>
    </row>
    <row r="298" spans="2:14">
      <c r="B298" s="3"/>
      <c r="C298" s="73"/>
      <c r="D298" s="3"/>
      <c r="E298" s="3"/>
      <c r="F298" s="3"/>
      <c r="G298" s="3"/>
      <c r="H298" s="3"/>
      <c r="I298" s="3"/>
      <c r="J298" s="63"/>
      <c r="K298" s="3"/>
      <c r="L298" s="5"/>
      <c r="M298" s="21"/>
      <c r="N298" s="15"/>
    </row>
    <row r="299" spans="2:14">
      <c r="B299" s="3"/>
      <c r="C299" s="73"/>
      <c r="D299" s="3"/>
      <c r="E299" s="3"/>
      <c r="F299" s="3"/>
      <c r="G299" s="3"/>
      <c r="H299" s="3"/>
      <c r="I299" s="3"/>
      <c r="J299" s="63"/>
      <c r="K299" s="3"/>
      <c r="L299" s="5"/>
      <c r="M299" s="21"/>
      <c r="N299" s="15"/>
    </row>
    <row r="300" spans="2:14">
      <c r="B300" s="3"/>
      <c r="C300" s="73"/>
      <c r="D300" s="3"/>
      <c r="E300" s="3"/>
      <c r="F300" s="3"/>
      <c r="G300" s="3"/>
      <c r="H300" s="3"/>
      <c r="I300" s="3"/>
      <c r="J300" s="63"/>
      <c r="K300" s="3"/>
      <c r="L300" s="5"/>
      <c r="M300" s="21"/>
      <c r="N300" s="15"/>
    </row>
    <row r="301" spans="2:14">
      <c r="B301" s="3"/>
      <c r="C301" s="73"/>
      <c r="D301" s="3"/>
      <c r="E301" s="3"/>
      <c r="F301" s="3"/>
      <c r="G301" s="3"/>
      <c r="H301" s="3"/>
      <c r="I301" s="3"/>
      <c r="J301" s="63"/>
      <c r="K301" s="3"/>
      <c r="L301" s="5"/>
      <c r="M301" s="21"/>
      <c r="N301" s="15"/>
    </row>
    <row r="302" spans="2:14">
      <c r="B302" s="3"/>
      <c r="C302" s="73"/>
      <c r="D302" s="3"/>
      <c r="E302" s="3"/>
      <c r="F302" s="3"/>
      <c r="G302" s="3"/>
      <c r="H302" s="3"/>
      <c r="I302" s="3"/>
      <c r="J302" s="63"/>
      <c r="K302" s="3"/>
      <c r="L302" s="5"/>
      <c r="M302" s="21"/>
      <c r="N302" s="15"/>
    </row>
    <row r="303" spans="2:14">
      <c r="B303" s="3"/>
      <c r="C303" s="73"/>
      <c r="D303" s="3"/>
      <c r="E303" s="3"/>
      <c r="F303" s="3"/>
      <c r="G303" s="3"/>
      <c r="H303" s="3"/>
      <c r="I303" s="3"/>
      <c r="J303" s="63"/>
      <c r="K303" s="3"/>
      <c r="L303" s="5"/>
      <c r="M303" s="21"/>
      <c r="N303" s="15"/>
    </row>
    <row r="304" spans="2:14">
      <c r="B304" s="3"/>
      <c r="C304" s="73"/>
      <c r="D304" s="3"/>
      <c r="E304" s="3"/>
      <c r="F304" s="3"/>
      <c r="G304" s="3"/>
      <c r="H304" s="3"/>
      <c r="I304" s="3"/>
      <c r="J304" s="63"/>
      <c r="K304" s="3"/>
      <c r="L304" s="5"/>
      <c r="M304" s="21"/>
      <c r="N304" s="15"/>
    </row>
    <row r="305" spans="2:14">
      <c r="B305" s="3"/>
      <c r="C305" s="73"/>
      <c r="D305" s="3"/>
      <c r="E305" s="3"/>
      <c r="F305" s="3"/>
      <c r="G305" s="3"/>
      <c r="H305" s="3"/>
      <c r="I305" s="3"/>
      <c r="J305" s="63"/>
      <c r="K305" s="3"/>
      <c r="L305" s="5"/>
      <c r="M305" s="21"/>
      <c r="N305" s="15"/>
    </row>
    <row r="306" spans="2:14">
      <c r="C306" s="73"/>
      <c r="D306" s="3"/>
      <c r="E306" s="3"/>
      <c r="F306" s="3"/>
      <c r="G306" s="3"/>
      <c r="H306" s="3"/>
      <c r="I306" s="3"/>
      <c r="J306" s="63"/>
      <c r="K306" s="3"/>
      <c r="L306" s="5"/>
      <c r="M306" s="21"/>
      <c r="N306" s="15"/>
    </row>
    <row r="307" spans="2:14">
      <c r="C307" s="73"/>
      <c r="D307" s="3"/>
      <c r="E307" s="3"/>
      <c r="F307" s="3"/>
      <c r="G307" s="3"/>
      <c r="H307" s="3"/>
      <c r="I307" s="3"/>
      <c r="J307" s="63"/>
      <c r="K307" s="3"/>
      <c r="L307" s="5"/>
      <c r="M307" s="21"/>
      <c r="N307" s="15"/>
    </row>
    <row r="308" spans="2:14">
      <c r="C308" s="73"/>
      <c r="D308" s="3"/>
      <c r="E308" s="3"/>
      <c r="F308" s="3"/>
      <c r="G308" s="3"/>
      <c r="H308" s="3"/>
      <c r="I308" s="3"/>
      <c r="J308" s="63"/>
      <c r="K308" s="3"/>
      <c r="L308" s="5"/>
      <c r="M308" s="21"/>
      <c r="N308" s="15"/>
    </row>
    <row r="309" spans="2:14">
      <c r="C309" s="73"/>
      <c r="D309" s="3"/>
      <c r="E309" s="3"/>
      <c r="F309" s="3"/>
      <c r="G309" s="3"/>
      <c r="H309" s="3"/>
      <c r="I309" s="3"/>
      <c r="J309" s="63"/>
      <c r="K309" s="3"/>
      <c r="L309" s="5"/>
      <c r="M309" s="21"/>
      <c r="N309" s="15"/>
    </row>
    <row r="310" spans="2:14">
      <c r="C310" s="73"/>
      <c r="D310" s="3"/>
      <c r="E310" s="3"/>
      <c r="F310" s="3"/>
      <c r="G310" s="3"/>
      <c r="H310" s="3"/>
      <c r="I310" s="3"/>
      <c r="J310" s="63"/>
      <c r="K310" s="3"/>
      <c r="L310" s="5"/>
      <c r="M310" s="21"/>
      <c r="N310" s="15"/>
    </row>
    <row r="311" spans="2:14">
      <c r="C311" s="73"/>
      <c r="D311" s="3"/>
      <c r="E311" s="3"/>
      <c r="F311" s="3"/>
      <c r="G311" s="3"/>
      <c r="H311" s="3"/>
      <c r="I311" s="3"/>
      <c r="J311" s="63"/>
      <c r="K311" s="3"/>
      <c r="L311" s="5"/>
      <c r="M311" s="21"/>
      <c r="N311" s="15"/>
    </row>
    <row r="312" spans="2:14">
      <c r="C312" s="73"/>
      <c r="D312" s="3"/>
      <c r="E312" s="3"/>
      <c r="F312" s="3"/>
      <c r="G312" s="3"/>
      <c r="H312" s="3"/>
      <c r="I312" s="3"/>
      <c r="J312" s="63"/>
      <c r="K312" s="3"/>
      <c r="L312" s="5"/>
      <c r="M312" s="21"/>
      <c r="N312" s="15"/>
    </row>
    <row r="313" spans="2:14">
      <c r="M313" s="21"/>
    </row>
    <row r="314" spans="2:14">
      <c r="M314" s="21"/>
    </row>
    <row r="315" spans="2:14">
      <c r="M315" s="21"/>
    </row>
    <row r="316" spans="2:14">
      <c r="M316" s="21"/>
    </row>
    <row r="317" spans="2:14">
      <c r="M317" s="21"/>
    </row>
    <row r="318" spans="2:14">
      <c r="M318" s="21"/>
    </row>
    <row r="319" spans="2:14">
      <c r="M319" s="21"/>
    </row>
    <row r="320" spans="2:14">
      <c r="M320" s="21"/>
    </row>
    <row r="321" spans="13:13">
      <c r="M321" s="21"/>
    </row>
    <row r="322" spans="13:13">
      <c r="M322" s="21"/>
    </row>
    <row r="323" spans="13:13">
      <c r="M323" s="21"/>
    </row>
    <row r="324" spans="13:13">
      <c r="M324" s="21"/>
    </row>
    <row r="325" spans="13:13">
      <c r="M325" s="21"/>
    </row>
    <row r="326" spans="13:13">
      <c r="M326" s="21"/>
    </row>
    <row r="327" spans="13:13">
      <c r="M327" s="21"/>
    </row>
    <row r="328" spans="13:13">
      <c r="M328" s="21"/>
    </row>
  </sheetData>
  <sheetProtection sheet="1" objects="1" scenarios="1" selectLockedCells="1"/>
  <dataConsolidate/>
  <customSheetViews>
    <customSheetView guid="{459F3284-99E1-4A46-80B6-CF44B0CB392E}" scale="105" zeroValues="0" fitToPage="1" hiddenRows="1">
      <pane xSplit="1" ySplit="13" topLeftCell="B56" activePane="bottomRight" state="frozen"/>
      <selection pane="bottomRight" activeCell="L12" sqref="L12"/>
      <pageMargins left="0.39370078740157483" right="0.39370078740157483" top="0.39370078740157483" bottom="0.39370078740157483" header="0" footer="0"/>
      <printOptions horizontalCentered="1"/>
      <pageSetup paperSize="9" scale="75" fitToHeight="2" orientation="portrait" r:id="rId1"/>
      <headerFooter alignWithMargins="0"/>
    </customSheetView>
  </customSheetViews>
  <mergeCells count="3">
    <mergeCell ref="M16:N16"/>
    <mergeCell ref="B3:N3"/>
    <mergeCell ref="M14:M15"/>
  </mergeCells>
  <phoneticPr fontId="2" type="noConversion"/>
  <conditionalFormatting sqref="I72">
    <cfRule type="cellIs" dxfId="0" priority="1" stopIfTrue="1" operator="equal">
      <formula>0</formula>
    </cfRule>
  </conditionalFormatting>
  <dataValidations count="1">
    <dataValidation type="list" allowBlank="1" showInputMessage="1" showErrorMessage="1" sqref="B17:B18">
      <formula1>$B$19:$B$158</formula1>
    </dataValidation>
  </dataValidations>
  <hyperlinks>
    <hyperlink ref="B12" r:id="rId2"/>
  </hyperlinks>
  <printOptions horizontalCentered="1"/>
  <pageMargins left="0.39370078740157483" right="0.39370078740157483" top="0.39370078740157483" bottom="0.39370078740157483" header="0" footer="0"/>
  <pageSetup paperSize="9" scale="63" fitToHeight="2" orientation="portrait" r:id="rId3"/>
  <headerFooter alignWithMargins="0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6</vt:i4>
      </vt:variant>
    </vt:vector>
  </HeadingPairs>
  <TitlesOfParts>
    <vt:vector size="7" baseType="lpstr">
      <vt:lpstr>Preiswürdigkeit FUMI</vt:lpstr>
      <vt:lpstr>'Preiswürdigkeit FUMI'!Druckbereich</vt:lpstr>
      <vt:lpstr>'Preiswürdigkeit FUMI'!Drucktitel</vt:lpstr>
      <vt:lpstr>'Preiswürdigkeit FUMI'!Futtermittel</vt:lpstr>
      <vt:lpstr>Futtermittel</vt:lpstr>
      <vt:lpstr>'Preiswürdigkeit FUMI'!Sojaschrot_43__RP</vt:lpstr>
      <vt:lpstr>'Preiswürdigkeit FUMI'!Weizen__11__RP</vt:lpstr>
    </vt:vector>
  </TitlesOfParts>
  <Company>LLH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Futterberechnungsprogramm für Schweine nach den Versorgungsempfehlungen der GfE 2006 und der DLG 2008</dc:title>
  <dc:creator>Kajo Hollmichel</dc:creator>
  <cp:keywords>Futterberechnungsprogramm für Schweine nach den Versorgungsempfehlungen der GfE 2006 und der DLG 2008</cp:keywords>
  <dc:description>kajo.hollmichel@llh.hessen.de</dc:description>
  <cp:lastModifiedBy>hollmichel</cp:lastModifiedBy>
  <cp:lastPrinted>2017-07-19T11:25:24Z</cp:lastPrinted>
  <dcterms:created xsi:type="dcterms:W3CDTF">2007-01-18T14:05:56Z</dcterms:created>
  <dcterms:modified xsi:type="dcterms:W3CDTF">2017-10-17T11:12:40Z</dcterms:modified>
</cp:coreProperties>
</file>